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JunkerMA\surfdrive\Shared\BridgingtheGapHFNF\4TU_Dataset\"/>
    </mc:Choice>
  </mc:AlternateContent>
  <xr:revisionPtr revIDLastSave="0" documentId="13_ncr:1_{8F1394EB-547A-49D6-8FE9-6D954D8BBCF9}" xr6:coauthVersionLast="46" xr6:coauthVersionMax="46" xr10:uidLastSave="{00000000-0000-0000-0000-000000000000}"/>
  <bookViews>
    <workbookView xWindow="28692" yWindow="-108" windowWidth="29016" windowHeight="17616" activeTab="1" xr2:uid="{00000000-000D-0000-FFFF-FFFF00000000}"/>
  </bookViews>
  <sheets>
    <sheet name="0.3m" sheetId="1" r:id="rId1"/>
    <sheet name="1.5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6" i="3" l="1"/>
  <c r="Q35" i="3"/>
  <c r="F11" i="3"/>
  <c r="F12" i="3"/>
  <c r="F13" i="3"/>
  <c r="L13" i="3" s="1"/>
  <c r="F14" i="3"/>
  <c r="F15" i="3"/>
  <c r="F16" i="3"/>
  <c r="F17" i="3"/>
  <c r="L17" i="3" s="1"/>
  <c r="F18" i="3"/>
  <c r="L18" i="3" s="1"/>
  <c r="P18" i="3" s="1"/>
  <c r="Q18" i="3" s="1"/>
  <c r="F19" i="3"/>
  <c r="L19" i="3" s="1"/>
  <c r="F20" i="3"/>
  <c r="L20" i="3" s="1"/>
  <c r="F21" i="3"/>
  <c r="L21" i="3" s="1"/>
  <c r="F22" i="3"/>
  <c r="F23" i="3"/>
  <c r="L23" i="3" s="1"/>
  <c r="F24" i="3"/>
  <c r="F25" i="3"/>
  <c r="L25" i="3" s="1"/>
  <c r="F26" i="3"/>
  <c r="F27" i="3"/>
  <c r="F28" i="3"/>
  <c r="F29" i="3"/>
  <c r="L29" i="3" s="1"/>
  <c r="F30" i="3"/>
  <c r="L30" i="3" s="1"/>
  <c r="F31" i="3"/>
  <c r="L31" i="3" s="1"/>
  <c r="F32" i="3"/>
  <c r="L32" i="3" s="1"/>
  <c r="F33" i="3"/>
  <c r="L33" i="3" s="1"/>
  <c r="F10" i="3"/>
  <c r="L10" i="3" s="1"/>
  <c r="L24" i="3"/>
  <c r="L22" i="3"/>
  <c r="L12" i="3"/>
  <c r="L11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K32" i="3"/>
  <c r="J32" i="3"/>
  <c r="J30" i="3"/>
  <c r="J29" i="3"/>
  <c r="L28" i="3"/>
  <c r="L27" i="3"/>
  <c r="L26" i="3"/>
  <c r="J25" i="3"/>
  <c r="K23" i="3"/>
  <c r="J23" i="3"/>
  <c r="J22" i="3"/>
  <c r="J21" i="3"/>
  <c r="L16" i="3"/>
  <c r="K16" i="3"/>
  <c r="J16" i="3"/>
  <c r="L15" i="3"/>
  <c r="J14" i="3"/>
  <c r="L14" i="3"/>
  <c r="J7" i="3"/>
  <c r="K33" i="3" s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36" i="1"/>
  <c r="Q35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N32" i="3" l="1"/>
  <c r="M16" i="3"/>
  <c r="O26" i="3"/>
  <c r="J11" i="3"/>
  <c r="M11" i="3" s="1"/>
  <c r="J19" i="3"/>
  <c r="M19" i="3" s="1"/>
  <c r="M13" i="3"/>
  <c r="J12" i="3"/>
  <c r="J27" i="3"/>
  <c r="K25" i="3"/>
  <c r="J18" i="3"/>
  <c r="R18" i="3" s="1"/>
  <c r="J13" i="3"/>
  <c r="J20" i="3"/>
  <c r="M20" i="3" s="1"/>
  <c r="K18" i="3"/>
  <c r="N18" i="3" s="1"/>
  <c r="J28" i="3"/>
  <c r="M28" i="3" s="1"/>
  <c r="N23" i="3"/>
  <c r="N25" i="3"/>
  <c r="M32" i="3"/>
  <c r="N33" i="3"/>
  <c r="N16" i="3"/>
  <c r="M21" i="3"/>
  <c r="M23" i="3"/>
  <c r="M29" i="3"/>
  <c r="M18" i="3"/>
  <c r="M25" i="3"/>
  <c r="O22" i="3"/>
  <c r="P22" i="3"/>
  <c r="Q22" i="3" s="1"/>
  <c r="M22" i="3"/>
  <c r="S22" i="3"/>
  <c r="T22" i="3" s="1"/>
  <c r="O10" i="3"/>
  <c r="M30" i="3"/>
  <c r="M12" i="3"/>
  <c r="P26" i="3"/>
  <c r="Q26" i="3" s="1"/>
  <c r="M27" i="3"/>
  <c r="P14" i="3"/>
  <c r="Q14" i="3" s="1"/>
  <c r="O14" i="3"/>
  <c r="M14" i="3"/>
  <c r="P30" i="3"/>
  <c r="Q30" i="3" s="1"/>
  <c r="O30" i="3"/>
  <c r="P10" i="3"/>
  <c r="Q10" i="3" s="1"/>
  <c r="K11" i="3"/>
  <c r="N11" i="3" s="1"/>
  <c r="K13" i="3"/>
  <c r="N13" i="3" s="1"/>
  <c r="K20" i="3"/>
  <c r="N20" i="3" s="1"/>
  <c r="K22" i="3"/>
  <c r="K27" i="3"/>
  <c r="N27" i="3" s="1"/>
  <c r="K29" i="3"/>
  <c r="N29" i="3" s="1"/>
  <c r="K14" i="3"/>
  <c r="K19" i="3"/>
  <c r="U18" i="3" s="1"/>
  <c r="K28" i="3"/>
  <c r="N28" i="3" s="1"/>
  <c r="O18" i="3"/>
  <c r="K12" i="3"/>
  <c r="N12" i="3" s="1"/>
  <c r="K21" i="3"/>
  <c r="N21" i="3" s="1"/>
  <c r="K30" i="3"/>
  <c r="J10" i="3"/>
  <c r="J15" i="3"/>
  <c r="R14" i="3" s="1"/>
  <c r="J17" i="3"/>
  <c r="M17" i="3" s="1"/>
  <c r="J24" i="3"/>
  <c r="M24" i="3" s="1"/>
  <c r="J26" i="3"/>
  <c r="J31" i="3"/>
  <c r="J33" i="3"/>
  <c r="M33" i="3" s="1"/>
  <c r="K10" i="3"/>
  <c r="K15" i="3"/>
  <c r="N15" i="3" s="1"/>
  <c r="K17" i="3"/>
  <c r="N17" i="3" s="1"/>
  <c r="K24" i="3"/>
  <c r="N24" i="3" s="1"/>
  <c r="K26" i="3"/>
  <c r="K31" i="3"/>
  <c r="N31" i="3" s="1"/>
  <c r="S18" i="3" l="1"/>
  <c r="T18" i="3" s="1"/>
  <c r="R22" i="3"/>
  <c r="R10" i="3"/>
  <c r="S10" i="3"/>
  <c r="T10" i="3" s="1"/>
  <c r="M10" i="3"/>
  <c r="V26" i="3"/>
  <c r="W26" i="3" s="1"/>
  <c r="U26" i="3"/>
  <c r="N26" i="3"/>
  <c r="N30" i="3"/>
  <c r="V30" i="3"/>
  <c r="W30" i="3" s="1"/>
  <c r="U30" i="3"/>
  <c r="N22" i="3"/>
  <c r="V22" i="3"/>
  <c r="W22" i="3" s="1"/>
  <c r="U22" i="3"/>
  <c r="S30" i="3"/>
  <c r="T30" i="3" s="1"/>
  <c r="M31" i="3"/>
  <c r="M15" i="3"/>
  <c r="S14" i="3"/>
  <c r="T14" i="3" s="1"/>
  <c r="V10" i="3"/>
  <c r="W10" i="3" s="1"/>
  <c r="U10" i="3"/>
  <c r="N10" i="3"/>
  <c r="N19" i="3"/>
  <c r="V18" i="3"/>
  <c r="W18" i="3" s="1"/>
  <c r="S26" i="3"/>
  <c r="T26" i="3" s="1"/>
  <c r="R26" i="3"/>
  <c r="M26" i="3"/>
  <c r="N14" i="3"/>
  <c r="U14" i="3"/>
  <c r="V14" i="3"/>
  <c r="W14" i="3" s="1"/>
  <c r="R30" i="3"/>
  <c r="M36" i="3" l="1"/>
  <c r="M35" i="3"/>
  <c r="N35" i="3"/>
  <c r="N36" i="3"/>
  <c r="L12" i="1" l="1"/>
  <c r="L13" i="1"/>
  <c r="L14" i="1"/>
  <c r="L15" i="1"/>
  <c r="L16" i="1"/>
  <c r="L17" i="1"/>
  <c r="L18" i="1"/>
  <c r="L19" i="1"/>
  <c r="L20" i="1"/>
  <c r="L21" i="1"/>
  <c r="L22" i="1"/>
  <c r="L24" i="1"/>
  <c r="L25" i="1"/>
  <c r="L26" i="1"/>
  <c r="L27" i="1"/>
  <c r="L28" i="1"/>
  <c r="L29" i="1"/>
  <c r="L30" i="1"/>
  <c r="L31" i="1"/>
  <c r="L32" i="1"/>
  <c r="L33" i="1"/>
  <c r="L10" i="1"/>
  <c r="L23" i="1"/>
  <c r="L11" i="1"/>
  <c r="J7" i="1"/>
  <c r="P10" i="1" l="1"/>
  <c r="Q10" i="1" s="1"/>
  <c r="O10" i="1"/>
  <c r="P18" i="1"/>
  <c r="Q18" i="1" s="1"/>
  <c r="P22" i="1"/>
  <c r="Q22" i="1" s="1"/>
  <c r="P30" i="1"/>
  <c r="Q30" i="1" s="1"/>
  <c r="K16" i="1"/>
  <c r="K28" i="1"/>
  <c r="N28" i="1" s="1"/>
  <c r="J15" i="1"/>
  <c r="M15" i="1" s="1"/>
  <c r="J27" i="1"/>
  <c r="K17" i="1"/>
  <c r="K29" i="1"/>
  <c r="J16" i="1"/>
  <c r="J28" i="1"/>
  <c r="K18" i="1"/>
  <c r="J29" i="1"/>
  <c r="M29" i="1" s="1"/>
  <c r="K31" i="1"/>
  <c r="J30" i="1"/>
  <c r="J17" i="1"/>
  <c r="K20" i="1"/>
  <c r="K32" i="1"/>
  <c r="N32" i="1" s="1"/>
  <c r="J19" i="1"/>
  <c r="S18" i="1" s="1"/>
  <c r="T18" i="1" s="1"/>
  <c r="J31" i="1"/>
  <c r="S30" i="1" s="1"/>
  <c r="T30" i="1" s="1"/>
  <c r="J24" i="1"/>
  <c r="K21" i="1"/>
  <c r="N21" i="1" s="1"/>
  <c r="K33" i="1"/>
  <c r="N33" i="1" s="1"/>
  <c r="J20" i="1"/>
  <c r="M20" i="1" s="1"/>
  <c r="J32" i="1"/>
  <c r="M32" i="1" s="1"/>
  <c r="K11" i="1"/>
  <c r="N11" i="1" s="1"/>
  <c r="K12" i="1"/>
  <c r="J11" i="1"/>
  <c r="J12" i="1"/>
  <c r="M12" i="1" s="1"/>
  <c r="K26" i="1"/>
  <c r="V26" i="1" s="1"/>
  <c r="W26" i="1" s="1"/>
  <c r="J10" i="1"/>
  <c r="K22" i="1"/>
  <c r="N22" i="1" s="1"/>
  <c r="K10" i="1"/>
  <c r="J21" i="1"/>
  <c r="M21" i="1" s="1"/>
  <c r="J33" i="1"/>
  <c r="K23" i="1"/>
  <c r="J22" i="1"/>
  <c r="K24" i="1"/>
  <c r="N24" i="1" s="1"/>
  <c r="J23" i="1"/>
  <c r="M23" i="1" s="1"/>
  <c r="K13" i="1"/>
  <c r="J13" i="1"/>
  <c r="M13" i="1" s="1"/>
  <c r="K25" i="1"/>
  <c r="K14" i="1"/>
  <c r="N14" i="1" s="1"/>
  <c r="J25" i="1"/>
  <c r="K15" i="1"/>
  <c r="N15" i="1" s="1"/>
  <c r="K27" i="1"/>
  <c r="J14" i="1"/>
  <c r="J26" i="1"/>
  <c r="S26" i="1" s="1"/>
  <c r="T26" i="1" s="1"/>
  <c r="K30" i="1"/>
  <c r="U30" i="1" s="1"/>
  <c r="K19" i="1"/>
  <c r="N19" i="1" s="1"/>
  <c r="J18" i="1"/>
  <c r="P14" i="1"/>
  <c r="Q14" i="1" s="1"/>
  <c r="O14" i="1"/>
  <c r="P26" i="1"/>
  <c r="Q26" i="1" s="1"/>
  <c r="N10" i="1"/>
  <c r="M28" i="1"/>
  <c r="N27" i="1"/>
  <c r="M25" i="1"/>
  <c r="N23" i="1"/>
  <c r="M17" i="1"/>
  <c r="O18" i="1"/>
  <c r="M18" i="1"/>
  <c r="M24" i="1"/>
  <c r="N31" i="1"/>
  <c r="N17" i="1"/>
  <c r="N18" i="1"/>
  <c r="O26" i="1"/>
  <c r="M16" i="1"/>
  <c r="O30" i="1"/>
  <c r="M30" i="1"/>
  <c r="M33" i="1"/>
  <c r="N16" i="1"/>
  <c r="N12" i="1"/>
  <c r="M22" i="1"/>
  <c r="M27" i="1"/>
  <c r="N13" i="1"/>
  <c r="N20" i="1"/>
  <c r="N29" i="1"/>
  <c r="M11" i="1"/>
  <c r="O22" i="1"/>
  <c r="R26" i="1" l="1"/>
  <c r="S22" i="1"/>
  <c r="T22" i="1" s="1"/>
  <c r="U10" i="1"/>
  <c r="V22" i="1"/>
  <c r="W22" i="1" s="1"/>
  <c r="N30" i="1"/>
  <c r="R30" i="1"/>
  <c r="U14" i="1"/>
  <c r="R18" i="1"/>
  <c r="N26" i="1"/>
  <c r="V10" i="1"/>
  <c r="W10" i="1" s="1"/>
  <c r="M31" i="1"/>
  <c r="V30" i="1"/>
  <c r="W30" i="1" s="1"/>
  <c r="U18" i="1"/>
  <c r="S14" i="1"/>
  <c r="T14" i="1" s="1"/>
  <c r="N25" i="1"/>
  <c r="N36" i="1" s="1"/>
  <c r="M26" i="1"/>
  <c r="U26" i="1"/>
  <c r="M19" i="1"/>
  <c r="R14" i="1"/>
  <c r="R22" i="1"/>
  <c r="U22" i="1"/>
  <c r="S10" i="1"/>
  <c r="T10" i="1" s="1"/>
  <c r="M10" i="1"/>
  <c r="R10" i="1"/>
  <c r="M14" i="1"/>
  <c r="V18" i="1"/>
  <c r="W18" i="1" s="1"/>
  <c r="V14" i="1"/>
  <c r="W14" i="1" s="1"/>
  <c r="N35" i="1" l="1"/>
  <c r="M35" i="1"/>
  <c r="M36" i="1"/>
</calcChain>
</file>

<file path=xl/sharedStrings.xml><?xml version="1.0" encoding="utf-8"?>
<sst xmlns="http://schemas.openxmlformats.org/spreadsheetml/2006/main" count="72" uniqueCount="32">
  <si>
    <t>29.05.2020</t>
  </si>
  <si>
    <t>m [g]</t>
  </si>
  <si>
    <t>V [ml]</t>
  </si>
  <si>
    <t>t [s]</t>
  </si>
  <si>
    <t>TMP [bar]</t>
  </si>
  <si>
    <t>J (mass) [LMH]</t>
  </si>
  <si>
    <t>J (volume) [LMH]</t>
  </si>
  <si>
    <t>AVG</t>
  </si>
  <si>
    <t>STD</t>
  </si>
  <si>
    <t>J (mass) [LMH] avg</t>
  </si>
  <si>
    <t>J (volume) [LMH] avg</t>
  </si>
  <si>
    <t>A</t>
  </si>
  <si>
    <t>17.06.2020</t>
  </si>
  <si>
    <t>pout [bar]</t>
  </si>
  <si>
    <t>pin [bar]</t>
  </si>
  <si>
    <t>Measurement Date</t>
  </si>
  <si>
    <t>pout_cor [bar]</t>
  </si>
  <si>
    <t>(corrected for hydrostatic pressure difference due to positioning of pressure gauges)</t>
  </si>
  <si>
    <t>rho [kg/m^3]</t>
  </si>
  <si>
    <t>g [m/s^2]</t>
  </si>
  <si>
    <t>L [m]</t>
  </si>
  <si>
    <t>d [m]</t>
  </si>
  <si>
    <t>N [-]</t>
  </si>
  <si>
    <t>Am [m^2]</t>
  </si>
  <si>
    <t>P_perm (mass) [LMH/bar]</t>
  </si>
  <si>
    <t>P_perm (volume) [LMH/bar]</t>
  </si>
  <si>
    <t>TMP_avg [bar]</t>
  </si>
  <si>
    <t>Confidence Interval Prefactor for Sample Size of 4</t>
  </si>
  <si>
    <t>tinv/sqrt(4) [-]</t>
  </si>
  <si>
    <t>(from MatLab fit through origin)</t>
  </si>
  <si>
    <t>Perm [LMH/bar]</t>
  </si>
  <si>
    <t>Linear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</si>
</sst>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9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center" wrapText="1"/>
    </xf>
    <xf numFmtId="0" fontId="1" fillId="0" borderId="0" xfId="0" applyFont="1"/>
    <xf numFmtId="0" fontId="0" fillId="0" borderId="0" xfId="0" applyAlignment="1">
      <alignment horizontal="center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Jvol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22292016868677"/>
                  <c:y val="4.224698235840296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'0.3m'!$L$10:$L$33</c:f>
              <c:numCache>
                <c:formatCode>General</c:formatCode>
                <c:ptCount val="24"/>
                <c:pt idx="0">
                  <c:v>5.9529366994090003</c:v>
                </c:pt>
                <c:pt idx="1">
                  <c:v>5.9529366994090003</c:v>
                </c:pt>
                <c:pt idx="2">
                  <c:v>5.9529366994090003</c:v>
                </c:pt>
                <c:pt idx="3">
                  <c:v>5.9529366994090003</c:v>
                </c:pt>
                <c:pt idx="4">
                  <c:v>0.97793669940899997</c:v>
                </c:pt>
                <c:pt idx="5">
                  <c:v>1.0029366994090001</c:v>
                </c:pt>
                <c:pt idx="6">
                  <c:v>1.0029366994090001</c:v>
                </c:pt>
                <c:pt idx="7">
                  <c:v>1.0029366994090001</c:v>
                </c:pt>
                <c:pt idx="8">
                  <c:v>3.9529366994090003</c:v>
                </c:pt>
                <c:pt idx="9">
                  <c:v>3.9529366994090003</c:v>
                </c:pt>
                <c:pt idx="10">
                  <c:v>3.9529366994090003</c:v>
                </c:pt>
                <c:pt idx="11">
                  <c:v>3.9529366994090003</c:v>
                </c:pt>
                <c:pt idx="12">
                  <c:v>2.9529366994090003</c:v>
                </c:pt>
                <c:pt idx="13">
                  <c:v>2.9529366994090003</c:v>
                </c:pt>
                <c:pt idx="14">
                  <c:v>2.9529366994090003</c:v>
                </c:pt>
                <c:pt idx="15">
                  <c:v>2.9529366994090003</c:v>
                </c:pt>
                <c:pt idx="16">
                  <c:v>4.9529366994090003</c:v>
                </c:pt>
                <c:pt idx="17">
                  <c:v>4.9529366994090003</c:v>
                </c:pt>
                <c:pt idx="18">
                  <c:v>4.9529366994090003</c:v>
                </c:pt>
                <c:pt idx="19">
                  <c:v>4.9529366994090003</c:v>
                </c:pt>
                <c:pt idx="20">
                  <c:v>1.9529366994089998</c:v>
                </c:pt>
                <c:pt idx="21">
                  <c:v>1.9529366994089998</c:v>
                </c:pt>
                <c:pt idx="22">
                  <c:v>1.9529366994089998</c:v>
                </c:pt>
                <c:pt idx="23">
                  <c:v>1.9529366994089998</c:v>
                </c:pt>
              </c:numCache>
            </c:numRef>
          </c:xVal>
          <c:yVal>
            <c:numRef>
              <c:f>'0.3m'!$K$10:$K$33</c:f>
              <c:numCache>
                <c:formatCode>General</c:formatCode>
                <c:ptCount val="24"/>
                <c:pt idx="0">
                  <c:v>21.138453980107847</c:v>
                </c:pt>
                <c:pt idx="1">
                  <c:v>21.138453980107847</c:v>
                </c:pt>
                <c:pt idx="2">
                  <c:v>21.138453980107847</c:v>
                </c:pt>
                <c:pt idx="3">
                  <c:v>22.259432600265079</c:v>
                </c:pt>
                <c:pt idx="4">
                  <c:v>2.673562423325742</c:v>
                </c:pt>
                <c:pt idx="5">
                  <c:v>2.7307110624860504</c:v>
                </c:pt>
                <c:pt idx="6">
                  <c:v>2.7877088265986631</c:v>
                </c:pt>
                <c:pt idx="7">
                  <c:v>2.8637866503265013</c:v>
                </c:pt>
                <c:pt idx="8">
                  <c:v>13.478188546949498</c:v>
                </c:pt>
                <c:pt idx="9">
                  <c:v>13.355659560159049</c:v>
                </c:pt>
                <c:pt idx="10">
                  <c:v>13.117165639441922</c:v>
                </c:pt>
                <c:pt idx="11">
                  <c:v>13.355659560159049</c:v>
                </c:pt>
                <c:pt idx="12">
                  <c:v>9.7941503441166375</c:v>
                </c:pt>
                <c:pt idx="13">
                  <c:v>9.6971785585313235</c:v>
                </c:pt>
                <c:pt idx="14">
                  <c:v>9.893081155673368</c:v>
                </c:pt>
                <c:pt idx="15">
                  <c:v>9.893081155673368</c:v>
                </c:pt>
                <c:pt idx="16">
                  <c:v>16.984075741242723</c:v>
                </c:pt>
                <c:pt idx="17">
                  <c:v>17.489554185922564</c:v>
                </c:pt>
                <c:pt idx="18">
                  <c:v>17.489554185922564</c:v>
                </c:pt>
                <c:pt idx="19">
                  <c:v>17.182719901959008</c:v>
                </c:pt>
                <c:pt idx="20">
                  <c:v>6.2917454030727846</c:v>
                </c:pt>
                <c:pt idx="21">
                  <c:v>6.4294203571881638</c:v>
                </c:pt>
                <c:pt idx="22">
                  <c:v>6.3052470026501952</c:v>
                </c:pt>
                <c:pt idx="23">
                  <c:v>6.4719055137334589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B2-465A-8CDA-5D1437C24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041432"/>
        <c:axId val="732045696"/>
      </c:scatterChart>
      <c:valAx>
        <c:axId val="732041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45696"/>
        <c:crosses val="autoZero"/>
        <c:crossBetween val="midCat"/>
      </c:valAx>
      <c:valAx>
        <c:axId val="73204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41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290335899023859E-2"/>
                  <c:y val="-1.209028287319439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'0.3m'!$L$10:$L$33</c:f>
              <c:numCache>
                <c:formatCode>General</c:formatCode>
                <c:ptCount val="24"/>
                <c:pt idx="0">
                  <c:v>5.9529366994090003</c:v>
                </c:pt>
                <c:pt idx="1">
                  <c:v>5.9529366994090003</c:v>
                </c:pt>
                <c:pt idx="2">
                  <c:v>5.9529366994090003</c:v>
                </c:pt>
                <c:pt idx="3">
                  <c:v>5.9529366994090003</c:v>
                </c:pt>
                <c:pt idx="4">
                  <c:v>0.97793669940899997</c:v>
                </c:pt>
                <c:pt idx="5">
                  <c:v>1.0029366994090001</c:v>
                </c:pt>
                <c:pt idx="6">
                  <c:v>1.0029366994090001</c:v>
                </c:pt>
                <c:pt idx="7">
                  <c:v>1.0029366994090001</c:v>
                </c:pt>
                <c:pt idx="8">
                  <c:v>3.9529366994090003</c:v>
                </c:pt>
                <c:pt idx="9">
                  <c:v>3.9529366994090003</c:v>
                </c:pt>
                <c:pt idx="10">
                  <c:v>3.9529366994090003</c:v>
                </c:pt>
                <c:pt idx="11">
                  <c:v>3.9529366994090003</c:v>
                </c:pt>
                <c:pt idx="12">
                  <c:v>2.9529366994090003</c:v>
                </c:pt>
                <c:pt idx="13">
                  <c:v>2.9529366994090003</c:v>
                </c:pt>
                <c:pt idx="14">
                  <c:v>2.9529366994090003</c:v>
                </c:pt>
                <c:pt idx="15">
                  <c:v>2.9529366994090003</c:v>
                </c:pt>
                <c:pt idx="16">
                  <c:v>4.9529366994090003</c:v>
                </c:pt>
                <c:pt idx="17">
                  <c:v>4.9529366994090003</c:v>
                </c:pt>
                <c:pt idx="18">
                  <c:v>4.9529366994090003</c:v>
                </c:pt>
                <c:pt idx="19">
                  <c:v>4.9529366994090003</c:v>
                </c:pt>
                <c:pt idx="20">
                  <c:v>1.9529366994089998</c:v>
                </c:pt>
                <c:pt idx="21">
                  <c:v>1.9529366994089998</c:v>
                </c:pt>
                <c:pt idx="22">
                  <c:v>1.9529366994089998</c:v>
                </c:pt>
                <c:pt idx="23">
                  <c:v>1.9529366994089998</c:v>
                </c:pt>
              </c:numCache>
            </c:numRef>
          </c:xVal>
          <c:yVal>
            <c:numRef>
              <c:f>'0.3m'!$J$10:$J$33</c:f>
              <c:numCache>
                <c:formatCode>General</c:formatCode>
                <c:ptCount val="24"/>
                <c:pt idx="0">
                  <c:v>21.782221763112531</c:v>
                </c:pt>
                <c:pt idx="1">
                  <c:v>21.74410393385568</c:v>
                </c:pt>
                <c:pt idx="2">
                  <c:v>21.761045191303168</c:v>
                </c:pt>
                <c:pt idx="3">
                  <c:v>21.982917909578557</c:v>
                </c:pt>
                <c:pt idx="4">
                  <c:v>2.6633845659738711</c:v>
                </c:pt>
                <c:pt idx="5">
                  <c:v>2.7602559227093018</c:v>
                </c:pt>
                <c:pt idx="6">
                  <c:v>2.7860331851480922</c:v>
                </c:pt>
                <c:pt idx="7">
                  <c:v>2.8551797980414086</c:v>
                </c:pt>
                <c:pt idx="8">
                  <c:v>13.537599516300908</c:v>
                </c:pt>
                <c:pt idx="9">
                  <c:v>13.561707603864166</c:v>
                </c:pt>
                <c:pt idx="10">
                  <c:v>13.479852246984095</c:v>
                </c:pt>
                <c:pt idx="11">
                  <c:v>13.505512682853681</c:v>
                </c:pt>
                <c:pt idx="12">
                  <c:v>9.911892083376701</c:v>
                </c:pt>
                <c:pt idx="13">
                  <c:v>9.8195833369700036</c:v>
                </c:pt>
                <c:pt idx="14">
                  <c:v>9.7999185000298805</c:v>
                </c:pt>
                <c:pt idx="15">
                  <c:v>9.8038828683551351</c:v>
                </c:pt>
                <c:pt idx="16">
                  <c:v>17.280131559613412</c:v>
                </c:pt>
                <c:pt idx="17">
                  <c:v>17.472033093770765</c:v>
                </c:pt>
                <c:pt idx="18">
                  <c:v>17.394940288302866</c:v>
                </c:pt>
                <c:pt idx="19">
                  <c:v>17.372070652231049</c:v>
                </c:pt>
                <c:pt idx="20">
                  <c:v>6.2148476932776662</c:v>
                </c:pt>
                <c:pt idx="21">
                  <c:v>6.2864298423318434</c:v>
                </c:pt>
                <c:pt idx="22">
                  <c:v>6.3279868235373327</c:v>
                </c:pt>
                <c:pt idx="23">
                  <c:v>6.3098161149723522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227-4BF9-A8D0-1988EFB37A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031592"/>
        <c:axId val="732039792"/>
      </c:scatterChart>
      <c:valAx>
        <c:axId val="732031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39792"/>
        <c:crosses val="autoZero"/>
        <c:crossBetween val="midCat"/>
      </c:valAx>
      <c:valAx>
        <c:axId val="73203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3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('0.3m'!$T$10,'0.3m'!$T$14,'0.3m'!$T$18,'0.3m'!$T$22,'0.3m'!$T$26,'0.3m'!$T$30)</c:f>
                <c:numCache>
                  <c:formatCode>General</c:formatCode>
                  <c:ptCount val="6"/>
                  <c:pt idx="0">
                    <c:v>0.17714505441460465</c:v>
                  </c:pt>
                  <c:pt idx="1">
                    <c:v>0.12635472133984091</c:v>
                  </c:pt>
                  <c:pt idx="2">
                    <c:v>5.7117465216041823E-2</c:v>
                  </c:pt>
                  <c:pt idx="3">
                    <c:v>8.3914625700688056E-2</c:v>
                  </c:pt>
                  <c:pt idx="4">
                    <c:v>0.12572733190222651</c:v>
                  </c:pt>
                  <c:pt idx="5">
                    <c:v>7.8957762754493135E-2</c:v>
                  </c:pt>
                </c:numCache>
              </c:numRef>
            </c:plus>
            <c:minus>
              <c:numRef>
                <c:f>('0.3m'!$T$10,'0.3m'!$T$14,'0.3m'!$T$18,'0.3m'!$T$22,'0.3m'!$T$26,'0.3m'!$T$30)</c:f>
                <c:numCache>
                  <c:formatCode>General</c:formatCode>
                  <c:ptCount val="6"/>
                  <c:pt idx="0">
                    <c:v>0.17714505441460465</c:v>
                  </c:pt>
                  <c:pt idx="1">
                    <c:v>0.12635472133984091</c:v>
                  </c:pt>
                  <c:pt idx="2">
                    <c:v>5.7117465216041823E-2</c:v>
                  </c:pt>
                  <c:pt idx="3">
                    <c:v>8.3914625700688056E-2</c:v>
                  </c:pt>
                  <c:pt idx="4">
                    <c:v>0.12572733190222651</c:v>
                  </c:pt>
                  <c:pt idx="5">
                    <c:v>7.8957762754493135E-2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'0.3m'!$O$10:$O$30</c:f>
              <c:numCache>
                <c:formatCode>General</c:formatCode>
                <c:ptCount val="21"/>
                <c:pt idx="0">
                  <c:v>5.9529366994090003</c:v>
                </c:pt>
                <c:pt idx="4">
                  <c:v>0.99668669940900001</c:v>
                </c:pt>
                <c:pt idx="8">
                  <c:v>3.9529366994090003</c:v>
                </c:pt>
                <c:pt idx="12">
                  <c:v>2.9529366994090003</c:v>
                </c:pt>
                <c:pt idx="16">
                  <c:v>4.9529366994090003</c:v>
                </c:pt>
                <c:pt idx="20">
                  <c:v>1.9529366994089998</c:v>
                </c:pt>
              </c:numCache>
            </c:numRef>
          </c:xVal>
          <c:yVal>
            <c:numRef>
              <c:f>'0.3m'!$R$10:$R$30</c:f>
              <c:numCache>
                <c:formatCode>General</c:formatCode>
                <c:ptCount val="21"/>
                <c:pt idx="0">
                  <c:v>21.817572199462486</c:v>
                </c:pt>
                <c:pt idx="4">
                  <c:v>2.7662133679681684</c:v>
                </c:pt>
                <c:pt idx="8">
                  <c:v>13.521168012500713</c:v>
                </c:pt>
                <c:pt idx="12">
                  <c:v>9.8338191971829296</c:v>
                </c:pt>
                <c:pt idx="16">
                  <c:v>17.379793898479523</c:v>
                </c:pt>
                <c:pt idx="20">
                  <c:v>6.2847701185297993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A1-433F-8BAD-85A5663D4AFE}"/>
            </c:ext>
          </c:extLst>
        </c:ser>
        <c:ser>
          <c:idx val="1"/>
          <c:order val="1"/>
          <c:tx>
            <c:v>Fit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'0.3m'!$T$36:$T$66</c:f>
              <c:numCache>
                <c:formatCode>General</c:formatCode>
                <c:ptCount val="31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</c:numCache>
            </c:numRef>
          </c:xVal>
          <c:yVal>
            <c:numRef>
              <c:f>'0.3m'!$U$36:$U$66</c:f>
              <c:numCache>
                <c:formatCode>General</c:formatCode>
                <c:ptCount val="31"/>
                <c:pt idx="0">
                  <c:v>0.70347999999999999</c:v>
                </c:pt>
                <c:pt idx="1">
                  <c:v>1.40696</c:v>
                </c:pt>
                <c:pt idx="2">
                  <c:v>2.1104399999999996</c:v>
                </c:pt>
                <c:pt idx="3">
                  <c:v>2.81392</c:v>
                </c:pt>
                <c:pt idx="4">
                  <c:v>3.5173999999999999</c:v>
                </c:pt>
                <c:pt idx="5">
                  <c:v>4.2208799999999993</c:v>
                </c:pt>
                <c:pt idx="6">
                  <c:v>4.9243599999999992</c:v>
                </c:pt>
                <c:pt idx="7">
                  <c:v>5.62784</c:v>
                </c:pt>
                <c:pt idx="8">
                  <c:v>6.3313199999999998</c:v>
                </c:pt>
                <c:pt idx="9">
                  <c:v>7.0347999999999997</c:v>
                </c:pt>
                <c:pt idx="10">
                  <c:v>7.7382800000000005</c:v>
                </c:pt>
                <c:pt idx="11">
                  <c:v>8.4417599999999986</c:v>
                </c:pt>
                <c:pt idx="12">
                  <c:v>9.1452399999999994</c:v>
                </c:pt>
                <c:pt idx="13">
                  <c:v>9.8487199999999984</c:v>
                </c:pt>
                <c:pt idx="14">
                  <c:v>10.552199999999999</c:v>
                </c:pt>
                <c:pt idx="15">
                  <c:v>11.25568</c:v>
                </c:pt>
                <c:pt idx="16">
                  <c:v>11.959159999999999</c:v>
                </c:pt>
                <c:pt idx="17">
                  <c:v>12.66264</c:v>
                </c:pt>
                <c:pt idx="18">
                  <c:v>13.366119999999999</c:v>
                </c:pt>
                <c:pt idx="19">
                  <c:v>14.069599999999999</c:v>
                </c:pt>
                <c:pt idx="20">
                  <c:v>14.77308</c:v>
                </c:pt>
                <c:pt idx="21">
                  <c:v>15.476560000000001</c:v>
                </c:pt>
                <c:pt idx="22">
                  <c:v>16.180039999999998</c:v>
                </c:pt>
                <c:pt idx="23">
                  <c:v>16.883519999999997</c:v>
                </c:pt>
                <c:pt idx="24">
                  <c:v>17.587</c:v>
                </c:pt>
                <c:pt idx="25">
                  <c:v>18.290479999999999</c:v>
                </c:pt>
                <c:pt idx="26">
                  <c:v>18.993960000000001</c:v>
                </c:pt>
                <c:pt idx="27">
                  <c:v>19.697439999999997</c:v>
                </c:pt>
                <c:pt idx="28">
                  <c:v>20.400919999999999</c:v>
                </c:pt>
                <c:pt idx="29">
                  <c:v>21.104399999999998</c:v>
                </c:pt>
                <c:pt idx="30">
                  <c:v>21.807880000000001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AA-42B6-AD30-B81649680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06768"/>
        <c:axId val="1107608736"/>
      </c:scatterChart>
      <c:valAx>
        <c:axId val="110760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8736"/>
        <c:crosses val="autoZero"/>
        <c:crossBetween val="midCat"/>
      </c:valAx>
      <c:valAx>
        <c:axId val="11076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Jvol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('0.3m'!$W$10,'0.3m'!$W$14,'0.3m'!$W$18,'0.3m'!$W$22,'0.3m'!$W$26,'0.3m'!$W$30)</c:f>
                <c:numCache>
                  <c:formatCode>General</c:formatCode>
                  <c:ptCount val="6"/>
                  <c:pt idx="0">
                    <c:v>0.89185059019709323</c:v>
                  </c:pt>
                  <c:pt idx="1">
                    <c:v>0.12929117479556743</c:v>
                  </c:pt>
                  <c:pt idx="2">
                    <c:v>0.24049543761088477</c:v>
                  </c:pt>
                  <c:pt idx="3">
                    <c:v>0.14936232099983332</c:v>
                  </c:pt>
                  <c:pt idx="4">
                    <c:v>0.39481083170395448</c:v>
                  </c:pt>
                  <c:pt idx="5">
                    <c:v>0.14276045449837951</c:v>
                  </c:pt>
                </c:numCache>
              </c:numRef>
            </c:plus>
            <c:minus>
              <c:numRef>
                <c:f>('0.3m'!$W$10,'0.3m'!$W$14,'0.3m'!$W$18,'0.3m'!$W$22,'0.3m'!$W$26,'0.3m'!$W$30)</c:f>
                <c:numCache>
                  <c:formatCode>General</c:formatCode>
                  <c:ptCount val="6"/>
                  <c:pt idx="0">
                    <c:v>0.89185059019709323</c:v>
                  </c:pt>
                  <c:pt idx="1">
                    <c:v>0.12929117479556743</c:v>
                  </c:pt>
                  <c:pt idx="2">
                    <c:v>0.24049543761088477</c:v>
                  </c:pt>
                  <c:pt idx="3">
                    <c:v>0.14936232099983332</c:v>
                  </c:pt>
                  <c:pt idx="4">
                    <c:v>0.39481083170395448</c:v>
                  </c:pt>
                  <c:pt idx="5">
                    <c:v>0.14276045449837951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'0.3m'!$O$10:$O$30</c:f>
              <c:numCache>
                <c:formatCode>General</c:formatCode>
                <c:ptCount val="21"/>
                <c:pt idx="0">
                  <c:v>5.9529366994090003</c:v>
                </c:pt>
                <c:pt idx="4">
                  <c:v>0.99668669940900001</c:v>
                </c:pt>
                <c:pt idx="8">
                  <c:v>3.9529366994090003</c:v>
                </c:pt>
                <c:pt idx="12">
                  <c:v>2.9529366994090003</c:v>
                </c:pt>
                <c:pt idx="16">
                  <c:v>4.9529366994090003</c:v>
                </c:pt>
                <c:pt idx="20">
                  <c:v>1.9529366994089998</c:v>
                </c:pt>
              </c:numCache>
            </c:numRef>
          </c:xVal>
          <c:yVal>
            <c:numRef>
              <c:f>'0.3m'!$U$10:$U$30</c:f>
              <c:numCache>
                <c:formatCode>General</c:formatCode>
                <c:ptCount val="21"/>
                <c:pt idx="0">
                  <c:v>21.418698635147155</c:v>
                </c:pt>
                <c:pt idx="4">
                  <c:v>2.7639422406842393</c:v>
                </c:pt>
                <c:pt idx="8">
                  <c:v>13.32666832667738</c:v>
                </c:pt>
                <c:pt idx="12">
                  <c:v>9.8193728034986734</c:v>
                </c:pt>
                <c:pt idx="16">
                  <c:v>17.286476003761717</c:v>
                </c:pt>
                <c:pt idx="20">
                  <c:v>6.3745795691611509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5E8-4B74-80B0-56BDA23B8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06768"/>
        <c:axId val="1107608736"/>
      </c:scatterChart>
      <c:valAx>
        <c:axId val="110760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8736"/>
        <c:crosses val="autoZero"/>
        <c:crossBetween val="midCat"/>
      </c:valAx>
      <c:valAx>
        <c:axId val="11076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Jvol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922292016868677"/>
                  <c:y val="4.2246982358402968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'1.5m'!$L$10:$L$33</c:f>
              <c:numCache>
                <c:formatCode>General</c:formatCode>
                <c:ptCount val="24"/>
                <c:pt idx="0">
                  <c:v>5.9616706875889998</c:v>
                </c:pt>
                <c:pt idx="1">
                  <c:v>5.9616706875889998</c:v>
                </c:pt>
                <c:pt idx="2">
                  <c:v>5.9616706875889998</c:v>
                </c:pt>
                <c:pt idx="3">
                  <c:v>5.9616706875889998</c:v>
                </c:pt>
                <c:pt idx="4">
                  <c:v>2.9616706875889998</c:v>
                </c:pt>
                <c:pt idx="5">
                  <c:v>2.9616706875889998</c:v>
                </c:pt>
                <c:pt idx="6">
                  <c:v>2.9616706875889998</c:v>
                </c:pt>
                <c:pt idx="7">
                  <c:v>2.9616706875889998</c:v>
                </c:pt>
                <c:pt idx="8">
                  <c:v>0.96167068758899998</c:v>
                </c:pt>
                <c:pt idx="9">
                  <c:v>0.96167068758899998</c:v>
                </c:pt>
                <c:pt idx="10">
                  <c:v>0.96167068758899998</c:v>
                </c:pt>
                <c:pt idx="11">
                  <c:v>0.96167068758899998</c:v>
                </c:pt>
                <c:pt idx="12">
                  <c:v>2.0616706875890003</c:v>
                </c:pt>
                <c:pt idx="13">
                  <c:v>1.961670687589</c:v>
                </c:pt>
                <c:pt idx="14">
                  <c:v>1.961670687589</c:v>
                </c:pt>
                <c:pt idx="15">
                  <c:v>1.961670687589</c:v>
                </c:pt>
                <c:pt idx="16">
                  <c:v>4.9616706875889998</c:v>
                </c:pt>
                <c:pt idx="17">
                  <c:v>4.9616706875889998</c:v>
                </c:pt>
                <c:pt idx="18">
                  <c:v>5.0116706875889996</c:v>
                </c:pt>
                <c:pt idx="19">
                  <c:v>5.0116706875889996</c:v>
                </c:pt>
                <c:pt idx="20">
                  <c:v>3.9616706875889998</c:v>
                </c:pt>
                <c:pt idx="21">
                  <c:v>3.9616706875889998</c:v>
                </c:pt>
                <c:pt idx="22">
                  <c:v>3.9616706875889998</c:v>
                </c:pt>
                <c:pt idx="23">
                  <c:v>3.9616706875889998</c:v>
                </c:pt>
              </c:numCache>
            </c:numRef>
          </c:xVal>
          <c:yVal>
            <c:numRef>
              <c:f>'1.5m'!$K$10:$K$33</c:f>
              <c:numCache>
                <c:formatCode>General</c:formatCode>
                <c:ptCount val="24"/>
                <c:pt idx="0">
                  <c:v>20.929965118934184</c:v>
                </c:pt>
                <c:pt idx="1">
                  <c:v>21.212802485406272</c:v>
                </c:pt>
                <c:pt idx="2">
                  <c:v>20.929965118934184</c:v>
                </c:pt>
                <c:pt idx="3">
                  <c:v>20.929965118934184</c:v>
                </c:pt>
                <c:pt idx="4">
                  <c:v>9.9983909803825703</c:v>
                </c:pt>
                <c:pt idx="5">
                  <c:v>9.6897986661732318</c:v>
                </c:pt>
                <c:pt idx="6">
                  <c:v>9.6303520485893479</c:v>
                </c:pt>
                <c:pt idx="7">
                  <c:v>9.8109211495004001</c:v>
                </c:pt>
                <c:pt idx="8">
                  <c:v>2.7783139538408212</c:v>
                </c:pt>
                <c:pt idx="9">
                  <c:v>2.8962128854613725</c:v>
                </c:pt>
                <c:pt idx="10">
                  <c:v>2.7252558748612219</c:v>
                </c:pt>
                <c:pt idx="11">
                  <c:v>2.7587827485414125</c:v>
                </c:pt>
                <c:pt idx="12">
                  <c:v>6.4071321792655667</c:v>
                </c:pt>
                <c:pt idx="13">
                  <c:v>5.946012817879029</c:v>
                </c:pt>
                <c:pt idx="14">
                  <c:v>6.0374899381540912</c:v>
                </c:pt>
                <c:pt idx="15">
                  <c:v>5.9914022287025324</c:v>
                </c:pt>
                <c:pt idx="16">
                  <c:v>17.062471564348517</c:v>
                </c:pt>
                <c:pt idx="17">
                  <c:v>16.699440254468762</c:v>
                </c:pt>
                <c:pt idx="18">
                  <c:v>16.879004128172731</c:v>
                </c:pt>
                <c:pt idx="19">
                  <c:v>17.249971251868832</c:v>
                </c:pt>
                <c:pt idx="20">
                  <c:v>13.191154486723226</c:v>
                </c:pt>
                <c:pt idx="21">
                  <c:v>12.866781835410359</c:v>
                </c:pt>
                <c:pt idx="22">
                  <c:v>13.191154486723226</c:v>
                </c:pt>
                <c:pt idx="23">
                  <c:v>13.191154486723226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6D-4CDC-9BB3-392966590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041432"/>
        <c:axId val="732045696"/>
      </c:scatterChart>
      <c:valAx>
        <c:axId val="732041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45696"/>
        <c:crosses val="autoZero"/>
        <c:crossBetween val="midCat"/>
      </c:valAx>
      <c:valAx>
        <c:axId val="73204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41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5290335899023859E-2"/>
                  <c:y val="-1.209028287319439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'1.5m'!$L$10:$L$33</c:f>
              <c:numCache>
                <c:formatCode>General</c:formatCode>
                <c:ptCount val="24"/>
                <c:pt idx="0">
                  <c:v>5.9616706875889998</c:v>
                </c:pt>
                <c:pt idx="1">
                  <c:v>5.9616706875889998</c:v>
                </c:pt>
                <c:pt idx="2">
                  <c:v>5.9616706875889998</c:v>
                </c:pt>
                <c:pt idx="3">
                  <c:v>5.9616706875889998</c:v>
                </c:pt>
                <c:pt idx="4">
                  <c:v>2.9616706875889998</c:v>
                </c:pt>
                <c:pt idx="5">
                  <c:v>2.9616706875889998</c:v>
                </c:pt>
                <c:pt idx="6">
                  <c:v>2.9616706875889998</c:v>
                </c:pt>
                <c:pt idx="7">
                  <c:v>2.9616706875889998</c:v>
                </c:pt>
                <c:pt idx="8">
                  <c:v>0.96167068758899998</c:v>
                </c:pt>
                <c:pt idx="9">
                  <c:v>0.96167068758899998</c:v>
                </c:pt>
                <c:pt idx="10">
                  <c:v>0.96167068758899998</c:v>
                </c:pt>
                <c:pt idx="11">
                  <c:v>0.96167068758899998</c:v>
                </c:pt>
                <c:pt idx="12">
                  <c:v>2.0616706875890003</c:v>
                </c:pt>
                <c:pt idx="13">
                  <c:v>1.961670687589</c:v>
                </c:pt>
                <c:pt idx="14">
                  <c:v>1.961670687589</c:v>
                </c:pt>
                <c:pt idx="15">
                  <c:v>1.961670687589</c:v>
                </c:pt>
                <c:pt idx="16">
                  <c:v>4.9616706875889998</c:v>
                </c:pt>
                <c:pt idx="17">
                  <c:v>4.9616706875889998</c:v>
                </c:pt>
                <c:pt idx="18">
                  <c:v>5.0116706875889996</c:v>
                </c:pt>
                <c:pt idx="19">
                  <c:v>5.0116706875889996</c:v>
                </c:pt>
                <c:pt idx="20">
                  <c:v>3.9616706875889998</c:v>
                </c:pt>
                <c:pt idx="21">
                  <c:v>3.9616706875889998</c:v>
                </c:pt>
                <c:pt idx="22">
                  <c:v>3.9616706875889998</c:v>
                </c:pt>
                <c:pt idx="23">
                  <c:v>3.9616706875889998</c:v>
                </c:pt>
              </c:numCache>
            </c:numRef>
          </c:xVal>
          <c:yVal>
            <c:numRef>
              <c:f>'1.5m'!$J$10:$J$33</c:f>
              <c:numCache>
                <c:formatCode>General</c:formatCode>
                <c:ptCount val="24"/>
                <c:pt idx="0">
                  <c:v>21.233297946744827</c:v>
                </c:pt>
                <c:pt idx="1">
                  <c:v>21.378560709595977</c:v>
                </c:pt>
                <c:pt idx="2">
                  <c:v>20.911793106208201</c:v>
                </c:pt>
                <c:pt idx="3">
                  <c:v>21.121470176123388</c:v>
                </c:pt>
                <c:pt idx="4">
                  <c:v>10.0164205373498</c:v>
                </c:pt>
                <c:pt idx="5">
                  <c:v>9.7266862988434983</c:v>
                </c:pt>
                <c:pt idx="6">
                  <c:v>9.6991724365676468</c:v>
                </c:pt>
                <c:pt idx="7">
                  <c:v>9.8810319197532905</c:v>
                </c:pt>
                <c:pt idx="8">
                  <c:v>2.7944572326749988</c:v>
                </c:pt>
                <c:pt idx="9">
                  <c:v>2.9401212755635378</c:v>
                </c:pt>
                <c:pt idx="10">
                  <c:v>2.761112109907482</c:v>
                </c:pt>
                <c:pt idx="11">
                  <c:v>2.8319301973606832</c:v>
                </c:pt>
                <c:pt idx="12">
                  <c:v>6.3245450884622372</c:v>
                </c:pt>
                <c:pt idx="13">
                  <c:v>6.0282157600616895</c:v>
                </c:pt>
                <c:pt idx="14">
                  <c:v>6.0322480114062111</c:v>
                </c:pt>
                <c:pt idx="15">
                  <c:v>6.0342179662615516</c:v>
                </c:pt>
                <c:pt idx="16">
                  <c:v>16.865329536656517</c:v>
                </c:pt>
                <c:pt idx="17">
                  <c:v>16.595717023074549</c:v>
                </c:pt>
                <c:pt idx="18">
                  <c:v>16.853076318452029</c:v>
                </c:pt>
                <c:pt idx="19">
                  <c:v>16.854810620105592</c:v>
                </c:pt>
                <c:pt idx="20">
                  <c:v>13.065172045555697</c:v>
                </c:pt>
                <c:pt idx="21">
                  <c:v>12.907170451336643</c:v>
                </c:pt>
                <c:pt idx="22">
                  <c:v>13.391140599625526</c:v>
                </c:pt>
                <c:pt idx="23">
                  <c:v>13.382330638704723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67-403A-81E2-72F809D71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2031592"/>
        <c:axId val="732039792"/>
      </c:scatterChart>
      <c:valAx>
        <c:axId val="732031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39792"/>
        <c:crosses val="autoZero"/>
        <c:crossBetween val="midCat"/>
      </c:valAx>
      <c:valAx>
        <c:axId val="73203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3203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Jmass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('0.3m'!$T$10,'0.3m'!$T$14,'0.3m'!$T$18,'0.3m'!$T$22,'0.3m'!$T$26,'0.3m'!$T$30)</c:f>
                <c:numCache>
                  <c:formatCode>General</c:formatCode>
                  <c:ptCount val="6"/>
                  <c:pt idx="0">
                    <c:v>0.17714505441460465</c:v>
                  </c:pt>
                  <c:pt idx="1">
                    <c:v>0.12635472133984091</c:v>
                  </c:pt>
                  <c:pt idx="2">
                    <c:v>5.7117465216041823E-2</c:v>
                  </c:pt>
                  <c:pt idx="3">
                    <c:v>8.3914625700688056E-2</c:v>
                  </c:pt>
                  <c:pt idx="4">
                    <c:v>0.12572733190222651</c:v>
                  </c:pt>
                  <c:pt idx="5">
                    <c:v>7.8957762754493135E-2</c:v>
                  </c:pt>
                </c:numCache>
              </c:numRef>
            </c:plus>
            <c:minus>
              <c:numRef>
                <c:f>('0.3m'!$T$10,'0.3m'!$T$14,'0.3m'!$T$18,'0.3m'!$T$22,'0.3m'!$T$26,'0.3m'!$T$30)</c:f>
                <c:numCache>
                  <c:formatCode>General</c:formatCode>
                  <c:ptCount val="6"/>
                  <c:pt idx="0">
                    <c:v>0.17714505441460465</c:v>
                  </c:pt>
                  <c:pt idx="1">
                    <c:v>0.12635472133984091</c:v>
                  </c:pt>
                  <c:pt idx="2">
                    <c:v>5.7117465216041823E-2</c:v>
                  </c:pt>
                  <c:pt idx="3">
                    <c:v>8.3914625700688056E-2</c:v>
                  </c:pt>
                  <c:pt idx="4">
                    <c:v>0.12572733190222651</c:v>
                  </c:pt>
                  <c:pt idx="5">
                    <c:v>7.8957762754493135E-2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'1.5m'!$O$10:$O$30</c:f>
              <c:numCache>
                <c:formatCode>General</c:formatCode>
                <c:ptCount val="21"/>
                <c:pt idx="0">
                  <c:v>5.9616706875889998</c:v>
                </c:pt>
                <c:pt idx="4">
                  <c:v>2.9616706875889998</c:v>
                </c:pt>
                <c:pt idx="8">
                  <c:v>0.96167068758899998</c:v>
                </c:pt>
                <c:pt idx="12">
                  <c:v>1.9866706875889999</c:v>
                </c:pt>
                <c:pt idx="16">
                  <c:v>4.9866706875889992</c:v>
                </c:pt>
                <c:pt idx="20">
                  <c:v>3.9616706875889998</c:v>
                </c:pt>
              </c:numCache>
            </c:numRef>
          </c:xVal>
          <c:yVal>
            <c:numRef>
              <c:f>'1.5m'!$R$10:$R$30</c:f>
              <c:numCache>
                <c:formatCode>General</c:formatCode>
                <c:ptCount val="21"/>
                <c:pt idx="0">
                  <c:v>21.161280484668097</c:v>
                </c:pt>
                <c:pt idx="4">
                  <c:v>9.8308277981285599</c:v>
                </c:pt>
                <c:pt idx="8">
                  <c:v>2.8319052038766754</c:v>
                </c:pt>
                <c:pt idx="12">
                  <c:v>6.1048067065479223</c:v>
                </c:pt>
                <c:pt idx="16">
                  <c:v>16.792233374572174</c:v>
                </c:pt>
                <c:pt idx="20">
                  <c:v>13.186453433805648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B4-42A8-A980-10A273390523}"/>
            </c:ext>
          </c:extLst>
        </c:ser>
        <c:ser>
          <c:idx val="1"/>
          <c:order val="1"/>
          <c:tx>
            <c:v>Fit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'1.5m'!$T$36:$T$66</c:f>
              <c:numCache>
                <c:formatCode>General</c:formatCode>
                <c:ptCount val="31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1.6</c:v>
                </c:pt>
                <c:pt idx="8">
                  <c:v>1.8</c:v>
                </c:pt>
                <c:pt idx="9">
                  <c:v>2</c:v>
                </c:pt>
                <c:pt idx="10">
                  <c:v>2.2000000000000002</c:v>
                </c:pt>
                <c:pt idx="11">
                  <c:v>2.4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3.2</c:v>
                </c:pt>
                <c:pt idx="16">
                  <c:v>3.4</c:v>
                </c:pt>
                <c:pt idx="17">
                  <c:v>3.6</c:v>
                </c:pt>
                <c:pt idx="18">
                  <c:v>3.8</c:v>
                </c:pt>
                <c:pt idx="19">
                  <c:v>4</c:v>
                </c:pt>
                <c:pt idx="20">
                  <c:v>4.2</c:v>
                </c:pt>
                <c:pt idx="21">
                  <c:v>4.4000000000000004</c:v>
                </c:pt>
                <c:pt idx="22">
                  <c:v>4.5999999999999996</c:v>
                </c:pt>
                <c:pt idx="23">
                  <c:v>4.8</c:v>
                </c:pt>
                <c:pt idx="24">
                  <c:v>5</c:v>
                </c:pt>
                <c:pt idx="25">
                  <c:v>5.2</c:v>
                </c:pt>
                <c:pt idx="26">
                  <c:v>5.4</c:v>
                </c:pt>
                <c:pt idx="27">
                  <c:v>5.6</c:v>
                </c:pt>
                <c:pt idx="28">
                  <c:v>5.8</c:v>
                </c:pt>
                <c:pt idx="29">
                  <c:v>6</c:v>
                </c:pt>
                <c:pt idx="30">
                  <c:v>6.2</c:v>
                </c:pt>
              </c:numCache>
            </c:numRef>
          </c:xVal>
          <c:yVal>
            <c:numRef>
              <c:f>'1.5m'!$U$36:$U$66</c:f>
              <c:numCache>
                <c:formatCode>General</c:formatCode>
                <c:ptCount val="31"/>
                <c:pt idx="0">
                  <c:v>0.68057999999999996</c:v>
                </c:pt>
                <c:pt idx="1">
                  <c:v>1.3611599999999999</c:v>
                </c:pt>
                <c:pt idx="2">
                  <c:v>2.0417399999999999</c:v>
                </c:pt>
                <c:pt idx="3">
                  <c:v>2.7223199999999999</c:v>
                </c:pt>
                <c:pt idx="4">
                  <c:v>3.4028999999999998</c:v>
                </c:pt>
                <c:pt idx="5">
                  <c:v>4.0834799999999998</c:v>
                </c:pt>
                <c:pt idx="6">
                  <c:v>4.7640599999999997</c:v>
                </c:pt>
                <c:pt idx="7">
                  <c:v>5.4446399999999997</c:v>
                </c:pt>
                <c:pt idx="8">
                  <c:v>6.1252199999999997</c:v>
                </c:pt>
                <c:pt idx="9">
                  <c:v>6.8057999999999996</c:v>
                </c:pt>
                <c:pt idx="10">
                  <c:v>7.4863800000000005</c:v>
                </c:pt>
                <c:pt idx="11">
                  <c:v>8.1669599999999996</c:v>
                </c:pt>
                <c:pt idx="12">
                  <c:v>8.8475400000000004</c:v>
                </c:pt>
                <c:pt idx="13">
                  <c:v>9.5281199999999995</c:v>
                </c:pt>
                <c:pt idx="14">
                  <c:v>10.2087</c:v>
                </c:pt>
                <c:pt idx="15">
                  <c:v>10.889279999999999</c:v>
                </c:pt>
                <c:pt idx="16">
                  <c:v>11.569859999999998</c:v>
                </c:pt>
                <c:pt idx="17">
                  <c:v>12.250439999999999</c:v>
                </c:pt>
                <c:pt idx="18">
                  <c:v>12.931019999999998</c:v>
                </c:pt>
                <c:pt idx="19">
                  <c:v>13.611599999999999</c:v>
                </c:pt>
                <c:pt idx="20">
                  <c:v>14.29218</c:v>
                </c:pt>
                <c:pt idx="21">
                  <c:v>14.972760000000001</c:v>
                </c:pt>
                <c:pt idx="22">
                  <c:v>15.653339999999998</c:v>
                </c:pt>
                <c:pt idx="23">
                  <c:v>16.333919999999999</c:v>
                </c:pt>
                <c:pt idx="24">
                  <c:v>17.014499999999998</c:v>
                </c:pt>
                <c:pt idx="25">
                  <c:v>17.695080000000001</c:v>
                </c:pt>
                <c:pt idx="26">
                  <c:v>18.37566</c:v>
                </c:pt>
                <c:pt idx="27">
                  <c:v>19.056239999999999</c:v>
                </c:pt>
                <c:pt idx="28">
                  <c:v>19.736819999999998</c:v>
                </c:pt>
                <c:pt idx="29">
                  <c:v>20.417400000000001</c:v>
                </c:pt>
                <c:pt idx="30">
                  <c:v>21.09798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B4-42A8-A980-10A273390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06768"/>
        <c:axId val="1107608736"/>
      </c:scatterChart>
      <c:valAx>
        <c:axId val="110760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8736"/>
        <c:crosses val="autoZero"/>
        <c:crossBetween val="midCat"/>
      </c:valAx>
      <c:valAx>
        <c:axId val="11076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Jvol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Experimental 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('0.3m'!$Q$10,'0.3m'!$Q$14,'0.3m'!$Q$18,'0.3m'!$Q$22,'0.3m'!$Q$26,'0.3m'!$Q$30)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1.9890000000000106E-2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('0.3m'!$W$10,'0.3m'!$W$14,'0.3m'!$W$18,'0.3m'!$W$22,'0.3m'!$W$26,'0.3m'!$W$30)</c:f>
                <c:numCache>
                  <c:formatCode>General</c:formatCode>
                  <c:ptCount val="6"/>
                  <c:pt idx="0">
                    <c:v>0.89185059019709323</c:v>
                  </c:pt>
                  <c:pt idx="1">
                    <c:v>0.12929117479556743</c:v>
                  </c:pt>
                  <c:pt idx="2">
                    <c:v>0.24049543761088477</c:v>
                  </c:pt>
                  <c:pt idx="3">
                    <c:v>0.14936232099983332</c:v>
                  </c:pt>
                  <c:pt idx="4">
                    <c:v>0.39481083170395448</c:v>
                  </c:pt>
                  <c:pt idx="5">
                    <c:v>0.14276045449837951</c:v>
                  </c:pt>
                </c:numCache>
              </c:numRef>
            </c:plus>
            <c:minus>
              <c:numRef>
                <c:f>('0.3m'!$W$10,'0.3m'!$W$14,'0.3m'!$W$18,'0.3m'!$W$22,'0.3m'!$W$26,'0.3m'!$W$30)</c:f>
                <c:numCache>
                  <c:formatCode>General</c:formatCode>
                  <c:ptCount val="6"/>
                  <c:pt idx="0">
                    <c:v>0.89185059019709323</c:v>
                  </c:pt>
                  <c:pt idx="1">
                    <c:v>0.12929117479556743</c:v>
                  </c:pt>
                  <c:pt idx="2">
                    <c:v>0.24049543761088477</c:v>
                  </c:pt>
                  <c:pt idx="3">
                    <c:v>0.14936232099983332</c:v>
                  </c:pt>
                  <c:pt idx="4">
                    <c:v>0.39481083170395448</c:v>
                  </c:pt>
                  <c:pt idx="5">
                    <c:v>0.14276045449837951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'1.5m'!$O$10:$O$30</c:f>
              <c:numCache>
                <c:formatCode>General</c:formatCode>
                <c:ptCount val="21"/>
                <c:pt idx="0">
                  <c:v>5.9616706875889998</c:v>
                </c:pt>
                <c:pt idx="4">
                  <c:v>2.9616706875889998</c:v>
                </c:pt>
                <c:pt idx="8">
                  <c:v>0.96167068758899998</c:v>
                </c:pt>
                <c:pt idx="12">
                  <c:v>1.9866706875889999</c:v>
                </c:pt>
                <c:pt idx="16">
                  <c:v>4.9866706875889992</c:v>
                </c:pt>
                <c:pt idx="20">
                  <c:v>3.9616706875889998</c:v>
                </c:pt>
              </c:numCache>
            </c:numRef>
          </c:xVal>
          <c:yVal>
            <c:numRef>
              <c:f>'1.5m'!$U$10:$U$30</c:f>
              <c:numCache>
                <c:formatCode>General</c:formatCode>
                <c:ptCount val="21"/>
                <c:pt idx="0">
                  <c:v>21.000674460552204</c:v>
                </c:pt>
                <c:pt idx="4">
                  <c:v>9.782365711161388</c:v>
                </c:pt>
                <c:pt idx="8">
                  <c:v>2.7896413656762071</c:v>
                </c:pt>
                <c:pt idx="12">
                  <c:v>6.0955092910003055</c:v>
                </c:pt>
                <c:pt idx="16">
                  <c:v>16.972721799714712</c:v>
                </c:pt>
                <c:pt idx="20">
                  <c:v>13.11006132389501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A2F-487B-95EF-FF3D04030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06768"/>
        <c:axId val="1107608736"/>
      </c:scatterChart>
      <c:valAx>
        <c:axId val="11076067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TMP [bar]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8736"/>
        <c:crosses val="autoZero"/>
        <c:crossBetween val="midCat"/>
      </c:valAx>
      <c:valAx>
        <c:axId val="1107608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Flux [LMH]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076067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122924</xdr:colOff>
      <xdr:row>3</xdr:row>
      <xdr:rowOff>113864</xdr:rowOff>
    </xdr:from>
    <xdr:to>
      <xdr:col>30</xdr:col>
      <xdr:colOff>119062</xdr:colOff>
      <xdr:row>18</xdr:row>
      <xdr:rowOff>135090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F15EF34-3CEA-48CF-8DDD-CBF0A3E5C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118464</xdr:colOff>
      <xdr:row>19</xdr:row>
      <xdr:rowOff>68724</xdr:rowOff>
    </xdr:from>
    <xdr:to>
      <xdr:col>30</xdr:col>
      <xdr:colOff>105092</xdr:colOff>
      <xdr:row>34</xdr:row>
      <xdr:rowOff>91856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97C0632-15A7-4884-9121-EFA598EDCB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1248112</xdr:colOff>
      <xdr:row>36</xdr:row>
      <xdr:rowOff>104885</xdr:rowOff>
    </xdr:from>
    <xdr:to>
      <xdr:col>17</xdr:col>
      <xdr:colOff>44825</xdr:colOff>
      <xdr:row>63</xdr:row>
      <xdr:rowOff>141899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9E0BFC6-8231-4CF6-9C5C-0C5FF4F2C0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5803</xdr:colOff>
      <xdr:row>36</xdr:row>
      <xdr:rowOff>89126</xdr:rowOff>
    </xdr:from>
    <xdr:to>
      <xdr:col>31</xdr:col>
      <xdr:colOff>591502</xdr:colOff>
      <xdr:row>63</xdr:row>
      <xdr:rowOff>129675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9834F6D-2DAD-4DE8-8F6E-A3E6C7FE7A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122924</xdr:colOff>
      <xdr:row>3</xdr:row>
      <xdr:rowOff>113864</xdr:rowOff>
    </xdr:from>
    <xdr:to>
      <xdr:col>30</xdr:col>
      <xdr:colOff>119062</xdr:colOff>
      <xdr:row>18</xdr:row>
      <xdr:rowOff>135090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660138-149C-489A-AFCF-490AB67906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118464</xdr:colOff>
      <xdr:row>19</xdr:row>
      <xdr:rowOff>68724</xdr:rowOff>
    </xdr:from>
    <xdr:to>
      <xdr:col>30</xdr:col>
      <xdr:colOff>105092</xdr:colOff>
      <xdr:row>34</xdr:row>
      <xdr:rowOff>91856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211DF4-3AAC-4E98-BA18-6DFBA5AFC8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1248112</xdr:colOff>
      <xdr:row>36</xdr:row>
      <xdr:rowOff>104885</xdr:rowOff>
    </xdr:from>
    <xdr:to>
      <xdr:col>17</xdr:col>
      <xdr:colOff>44825</xdr:colOff>
      <xdr:row>63</xdr:row>
      <xdr:rowOff>141899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4E2276-6B91-4736-95CD-4E05F0C66F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5803</xdr:colOff>
      <xdr:row>36</xdr:row>
      <xdr:rowOff>89126</xdr:rowOff>
    </xdr:from>
    <xdr:to>
      <xdr:col>31</xdr:col>
      <xdr:colOff>591502</xdr:colOff>
      <xdr:row>63</xdr:row>
      <xdr:rowOff>129675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A15CB49-2ADF-43F5-B19E-1BDC35666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W130"/>
  <sheetViews>
    <sheetView zoomScale="55" zoomScaleNormal="55" workbookViewId="0">
      <selection activeCell="R100" sqref="R100"/>
    </sheetView>
  </sheetViews>
  <sheetFormatPr defaultRowHeight="14.4" x14ac:dyDescent="0.3"/>
  <cols>
    <col min="2" max="2" width="17.33203125" bestFit="1" customWidth="1"/>
    <col min="3" max="3" width="12.44140625" bestFit="1" customWidth="1"/>
    <col min="4" max="4" width="9.5546875" bestFit="1" customWidth="1"/>
    <col min="5" max="5" width="8.21875" bestFit="1" customWidth="1"/>
    <col min="6" max="6" width="13" bestFit="1" customWidth="1"/>
    <col min="7" max="7" width="6.5546875" bestFit="1" customWidth="1"/>
    <col min="8" max="8" width="6.6640625" bestFit="1" customWidth="1"/>
    <col min="9" max="9" width="12.21875" bestFit="1" customWidth="1"/>
    <col min="10" max="10" width="13.44140625" bestFit="1" customWidth="1"/>
    <col min="11" max="11" width="15.5546875" bestFit="1" customWidth="1"/>
    <col min="12" max="12" width="17.44140625" bestFit="1" customWidth="1"/>
    <col min="13" max="13" width="23.33203125" bestFit="1" customWidth="1"/>
    <col min="14" max="14" width="25.21875" bestFit="1" customWidth="1"/>
    <col min="15" max="15" width="15.5546875" bestFit="1" customWidth="1"/>
    <col min="16" max="16" width="27.33203125" customWidth="1"/>
    <col min="17" max="17" width="18" customWidth="1"/>
    <col min="18" max="18" width="16.88671875" bestFit="1" customWidth="1"/>
    <col min="19" max="19" width="19.5546875" bestFit="1" customWidth="1"/>
    <col min="20" max="20" width="15.5546875" bestFit="1" customWidth="1"/>
    <col min="21" max="21" width="19" bestFit="1" customWidth="1"/>
    <col min="22" max="22" width="21.33203125" bestFit="1" customWidth="1"/>
    <col min="23" max="24" width="15.5546875" bestFit="1" customWidth="1"/>
    <col min="38" max="38" width="11.88671875" bestFit="1" customWidth="1"/>
    <col min="39" max="39" width="6.88671875" bestFit="1" customWidth="1"/>
    <col min="40" max="40" width="6" bestFit="1" customWidth="1"/>
    <col min="41" max="41" width="4.44140625" bestFit="1" customWidth="1"/>
    <col min="42" max="42" width="15.5546875" bestFit="1" customWidth="1"/>
    <col min="43" max="43" width="6.6640625" bestFit="1" customWidth="1"/>
    <col min="44" max="44" width="7.21875" bestFit="1" customWidth="1"/>
    <col min="45" max="45" width="5.44140625" bestFit="1" customWidth="1"/>
    <col min="46" max="46" width="15.5546875" bestFit="1" customWidth="1"/>
    <col min="47" max="47" width="17.44140625" bestFit="1" customWidth="1"/>
    <col min="48" max="53" width="15.5546875" bestFit="1" customWidth="1"/>
    <col min="54" max="54" width="19.5546875" bestFit="1" customWidth="1"/>
    <col min="55" max="56" width="15.5546875" bestFit="1" customWidth="1"/>
    <col min="57" max="57" width="21.33203125" bestFit="1" customWidth="1"/>
    <col min="58" max="59" width="15.5546875" bestFit="1" customWidth="1"/>
  </cols>
  <sheetData>
    <row r="1" spans="2:23" ht="28.8" x14ac:dyDescent="0.3">
      <c r="P1" s="8" t="s">
        <v>27</v>
      </c>
    </row>
    <row r="2" spans="2:23" x14ac:dyDescent="0.3">
      <c r="I2" t="s">
        <v>18</v>
      </c>
      <c r="J2" s="2">
        <v>998.2</v>
      </c>
      <c r="P2" s="8"/>
    </row>
    <row r="3" spans="2:23" ht="14.4" customHeight="1" x14ac:dyDescent="0.3">
      <c r="I3" t="s">
        <v>19</v>
      </c>
      <c r="J3" s="4">
        <v>9.8066499999999994</v>
      </c>
      <c r="P3" t="s">
        <v>28</v>
      </c>
      <c r="Q3">
        <v>1.5911999999999999</v>
      </c>
    </row>
    <row r="4" spans="2:23" x14ac:dyDescent="0.3">
      <c r="I4" t="s">
        <v>20</v>
      </c>
      <c r="J4" s="3">
        <v>0.26</v>
      </c>
    </row>
    <row r="5" spans="2:23" x14ac:dyDescent="0.3">
      <c r="I5" t="s">
        <v>21</v>
      </c>
      <c r="J5" s="4">
        <v>7.5000000000000002E-4</v>
      </c>
    </row>
    <row r="6" spans="2:23" ht="14.4" customHeight="1" x14ac:dyDescent="0.3">
      <c r="F6" s="8" t="s">
        <v>17</v>
      </c>
      <c r="I6" t="s">
        <v>22</v>
      </c>
      <c r="J6" s="5">
        <v>100</v>
      </c>
    </row>
    <row r="7" spans="2:23" x14ac:dyDescent="0.3">
      <c r="F7" s="8"/>
      <c r="I7" t="s">
        <v>23</v>
      </c>
      <c r="J7" s="4">
        <f>PI()*J5*J4*J6</f>
        <v>6.1261056745000972E-2</v>
      </c>
    </row>
    <row r="8" spans="2:23" x14ac:dyDescent="0.3">
      <c r="B8" t="s">
        <v>15</v>
      </c>
      <c r="F8" s="8"/>
    </row>
    <row r="9" spans="2:23" x14ac:dyDescent="0.3">
      <c r="B9" t="s">
        <v>12</v>
      </c>
      <c r="D9" t="s">
        <v>13</v>
      </c>
      <c r="E9" t="s">
        <v>14</v>
      </c>
      <c r="F9" t="s">
        <v>16</v>
      </c>
      <c r="G9" t="s">
        <v>1</v>
      </c>
      <c r="H9" t="s">
        <v>2</v>
      </c>
      <c r="I9" t="s">
        <v>3</v>
      </c>
      <c r="J9" t="s">
        <v>5</v>
      </c>
      <c r="K9" t="s">
        <v>6</v>
      </c>
      <c r="L9" t="s">
        <v>4</v>
      </c>
      <c r="M9" t="s">
        <v>24</v>
      </c>
      <c r="N9" t="s">
        <v>25</v>
      </c>
      <c r="O9" t="s">
        <v>26</v>
      </c>
      <c r="P9" t="s">
        <v>8</v>
      </c>
      <c r="Q9" s="1">
        <v>0.95</v>
      </c>
      <c r="R9" t="s">
        <v>9</v>
      </c>
      <c r="S9" t="s">
        <v>8</v>
      </c>
      <c r="T9" s="1">
        <v>0.95</v>
      </c>
      <c r="U9" t="s">
        <v>10</v>
      </c>
      <c r="V9" t="s">
        <v>8</v>
      </c>
      <c r="W9" s="1">
        <v>0.95</v>
      </c>
    </row>
    <row r="10" spans="2:23" x14ac:dyDescent="0.3">
      <c r="D10">
        <v>5.9</v>
      </c>
      <c r="E10">
        <v>6</v>
      </c>
      <c r="F10">
        <f>D10+$J$2*$J$3*($J$4-0.2)/100000</f>
        <v>5.9058733988180006</v>
      </c>
      <c r="G10">
        <v>51.43</v>
      </c>
      <c r="H10">
        <v>50</v>
      </c>
      <c r="I10">
        <v>139</v>
      </c>
      <c r="J10">
        <f>G10/$J$2/$J$7/I10*60*60</f>
        <v>21.782221763112531</v>
      </c>
      <c r="K10">
        <f>H10/I10/$J$7*60*60/1000</f>
        <v>21.138453980107847</v>
      </c>
      <c r="L10">
        <f>(E10+F10)/2</f>
        <v>5.9529366994090003</v>
      </c>
      <c r="M10">
        <f>J10/L10</f>
        <v>3.6590716251484818</v>
      </c>
      <c r="N10">
        <f>K10/L10</f>
        <v>3.5509287344188367</v>
      </c>
      <c r="O10">
        <f>AVERAGE(L10:L13)</f>
        <v>5.9529366994090003</v>
      </c>
      <c r="P10">
        <f>_xlfn.STDEV.S(L10:L13)</f>
        <v>0</v>
      </c>
      <c r="Q10">
        <f>P10*$Q$3</f>
        <v>0</v>
      </c>
      <c r="R10">
        <f>AVERAGE(J10:J13)</f>
        <v>21.817572199462486</v>
      </c>
      <c r="S10">
        <f>_xlfn.STDEV.S(J10:J13)</f>
        <v>0.11132796280455295</v>
      </c>
      <c r="T10">
        <f>S10*$Q$3</f>
        <v>0.17714505441460465</v>
      </c>
      <c r="U10">
        <f>AVERAGE(K10:K13)</f>
        <v>21.418698635147155</v>
      </c>
      <c r="V10">
        <f>_xlfn.STDEV.S(K10:K13)</f>
        <v>0.56048931007861569</v>
      </c>
      <c r="W10">
        <f>V10*$Q$3</f>
        <v>0.89185059019709323</v>
      </c>
    </row>
    <row r="11" spans="2:23" x14ac:dyDescent="0.3">
      <c r="D11">
        <v>5.9</v>
      </c>
      <c r="E11">
        <v>6</v>
      </c>
      <c r="F11">
        <f>D11+$J$2*$J$3*($J$4-0.2)/100000</f>
        <v>5.9058733988180006</v>
      </c>
      <c r="G11">
        <v>51.34</v>
      </c>
      <c r="H11">
        <v>50</v>
      </c>
      <c r="I11">
        <v>139</v>
      </c>
      <c r="J11">
        <f>G11/$J$2/$J$7/I11*60*60</f>
        <v>21.74410393385568</v>
      </c>
      <c r="K11">
        <f>H11/I11/$J$7*60*60/1000</f>
        <v>21.138453980107847</v>
      </c>
      <c r="L11">
        <f t="shared" ref="L11:L33" si="0">(E11+F11)/2</f>
        <v>5.9529366994090003</v>
      </c>
      <c r="M11">
        <f t="shared" ref="M11:M33" si="1">J11/L11</f>
        <v>3.6526684276710695</v>
      </c>
      <c r="N11">
        <f t="shared" ref="N11:N33" si="2">K11/L11</f>
        <v>3.5509287344188367</v>
      </c>
    </row>
    <row r="12" spans="2:23" x14ac:dyDescent="0.3">
      <c r="D12">
        <v>5.9</v>
      </c>
      <c r="E12">
        <v>6</v>
      </c>
      <c r="F12">
        <f>D12+$J$2*$J$3*($J$4-0.2)/100000</f>
        <v>5.9058733988180006</v>
      </c>
      <c r="G12">
        <v>51.38</v>
      </c>
      <c r="H12">
        <v>50</v>
      </c>
      <c r="I12">
        <v>139</v>
      </c>
      <c r="J12">
        <f>G12/$J$2/$J$7/I12*60*60</f>
        <v>21.761045191303168</v>
      </c>
      <c r="K12">
        <f>H12/I12/$J$7*60*60/1000</f>
        <v>21.138453980107847</v>
      </c>
      <c r="L12">
        <f t="shared" si="0"/>
        <v>5.9529366994090003</v>
      </c>
      <c r="M12">
        <f t="shared" si="1"/>
        <v>3.6555142932165858</v>
      </c>
      <c r="N12">
        <f t="shared" si="2"/>
        <v>3.5509287344188367</v>
      </c>
    </row>
    <row r="13" spans="2:23" x14ac:dyDescent="0.3">
      <c r="D13">
        <v>5.9</v>
      </c>
      <c r="E13">
        <v>6</v>
      </c>
      <c r="F13">
        <f>D13+$J$2*$J$3*($J$4-0.2)/100000</f>
        <v>5.9058733988180006</v>
      </c>
      <c r="G13">
        <v>49.29</v>
      </c>
      <c r="H13">
        <v>50</v>
      </c>
      <c r="I13">
        <v>132</v>
      </c>
      <c r="J13">
        <f>G13/$J$2/$J$7/I13*60*60</f>
        <v>21.982917909578557</v>
      </c>
      <c r="K13">
        <f>H13/I13/$J$7*60*60/1000</f>
        <v>22.259432600265079</v>
      </c>
      <c r="L13">
        <f t="shared" si="0"/>
        <v>5.9529366994090003</v>
      </c>
      <c r="M13">
        <f t="shared" si="1"/>
        <v>3.6927854300484988</v>
      </c>
      <c r="N13">
        <f t="shared" si="2"/>
        <v>3.7392355612440773</v>
      </c>
    </row>
    <row r="14" spans="2:23" x14ac:dyDescent="0.3">
      <c r="D14">
        <v>0.95</v>
      </c>
      <c r="E14">
        <v>1</v>
      </c>
      <c r="F14">
        <f>D14+$J$2*$J$3*($J$4-0.2)/100000</f>
        <v>0.95587339881799993</v>
      </c>
      <c r="G14">
        <v>49.72</v>
      </c>
      <c r="H14">
        <v>50</v>
      </c>
      <c r="I14">
        <v>1099</v>
      </c>
      <c r="J14">
        <f>G14/$J$2/$J$7/I14*60*60</f>
        <v>2.6633845659738711</v>
      </c>
      <c r="K14">
        <f>H14/I14/$J$7*60*60/1000</f>
        <v>2.673562423325742</v>
      </c>
      <c r="L14">
        <f t="shared" si="0"/>
        <v>0.97793669940899997</v>
      </c>
      <c r="M14">
        <f t="shared" si="1"/>
        <v>2.7234733777589533</v>
      </c>
      <c r="N14">
        <f t="shared" si="2"/>
        <v>2.7338808584865113</v>
      </c>
      <c r="O14">
        <f>AVERAGE(L14:L17)</f>
        <v>0.99668669940900001</v>
      </c>
      <c r="P14">
        <f>_xlfn.STDEV.S(L14:L17)</f>
        <v>1.2500000000000067E-2</v>
      </c>
      <c r="Q14">
        <f>P14*$Q$3</f>
        <v>1.9890000000000106E-2</v>
      </c>
      <c r="R14">
        <f>AVERAGE(J14:J17)</f>
        <v>2.7662133679681684</v>
      </c>
      <c r="S14">
        <f>_xlfn.STDEV.S(J14:J17)</f>
        <v>7.940844729753703E-2</v>
      </c>
      <c r="T14">
        <f>S14*$Q$3</f>
        <v>0.12635472133984091</v>
      </c>
      <c r="U14">
        <f>AVERAGE(K14:K17)</f>
        <v>2.7639422406842393</v>
      </c>
      <c r="V14">
        <f>_xlfn.STDEV.S(K14:K17)</f>
        <v>8.1253880590477265E-2</v>
      </c>
      <c r="W14">
        <f>V14*$Q$3</f>
        <v>0.12929117479556743</v>
      </c>
    </row>
    <row r="15" spans="2:23" x14ac:dyDescent="0.3">
      <c r="D15">
        <v>1</v>
      </c>
      <c r="E15">
        <v>1</v>
      </c>
      <c r="F15">
        <f>D15+$J$2*$J$3*($J$4-0.2)/100000</f>
        <v>1.005873398818</v>
      </c>
      <c r="G15">
        <v>50.45</v>
      </c>
      <c r="H15">
        <v>50</v>
      </c>
      <c r="I15">
        <v>1076</v>
      </c>
      <c r="J15">
        <f>G15/$J$2/$J$7/I15*60*60</f>
        <v>2.7602559227093018</v>
      </c>
      <c r="K15">
        <f>H15/I15/$J$7*60*60/1000</f>
        <v>2.7307110624860504</v>
      </c>
      <c r="L15">
        <f t="shared" si="0"/>
        <v>1.0029366994090001</v>
      </c>
      <c r="M15">
        <f t="shared" si="1"/>
        <v>2.7521736160775014</v>
      </c>
      <c r="N15">
        <f t="shared" si="2"/>
        <v>2.7227152661730045</v>
      </c>
    </row>
    <row r="16" spans="2:23" x14ac:dyDescent="0.3">
      <c r="D16">
        <v>1</v>
      </c>
      <c r="E16">
        <v>1</v>
      </c>
      <c r="F16">
        <f>D16+$J$2*$J$3*($J$4-0.2)/100000</f>
        <v>1.005873398818</v>
      </c>
      <c r="G16">
        <v>49.88</v>
      </c>
      <c r="H16">
        <v>50</v>
      </c>
      <c r="I16">
        <v>1054</v>
      </c>
      <c r="J16">
        <f>G16/$J$2/$J$7/I16*60*60</f>
        <v>2.7860331851480922</v>
      </c>
      <c r="K16">
        <f>H16/I16/$J$7*60*60/1000</f>
        <v>2.7877088265986631</v>
      </c>
      <c r="L16">
        <f t="shared" si="0"/>
        <v>1.0029366994090001</v>
      </c>
      <c r="M16">
        <f t="shared" si="1"/>
        <v>2.7778754001023356</v>
      </c>
      <c r="N16">
        <f t="shared" si="2"/>
        <v>2.7795461351064077</v>
      </c>
    </row>
    <row r="17" spans="4:23" x14ac:dyDescent="0.3">
      <c r="D17">
        <v>1</v>
      </c>
      <c r="E17">
        <v>1</v>
      </c>
      <c r="F17">
        <f>D17+$J$2*$J$3*($J$4-0.2)/100000</f>
        <v>1.005873398818</v>
      </c>
      <c r="G17">
        <v>49.76</v>
      </c>
      <c r="H17">
        <v>50</v>
      </c>
      <c r="I17">
        <v>1026</v>
      </c>
      <c r="J17">
        <f>G17/$J$2/$J$7/I17*60*60</f>
        <v>2.8551797980414086</v>
      </c>
      <c r="K17">
        <f>H17/I17/$J$7*60*60/1000</f>
        <v>2.8637866503265013</v>
      </c>
      <c r="L17">
        <f t="shared" si="0"/>
        <v>1.0029366994090001</v>
      </c>
      <c r="M17">
        <f t="shared" si="1"/>
        <v>2.8468195447667624</v>
      </c>
      <c r="N17">
        <f t="shared" si="2"/>
        <v>2.8554011953237359</v>
      </c>
    </row>
    <row r="18" spans="4:23" x14ac:dyDescent="0.3">
      <c r="D18">
        <v>3.9</v>
      </c>
      <c r="E18">
        <v>4</v>
      </c>
      <c r="F18">
        <f>D18+$J$2*$J$3*($J$4-0.2)/100000</f>
        <v>3.9058733988180001</v>
      </c>
      <c r="G18">
        <v>50.13</v>
      </c>
      <c r="H18">
        <v>50</v>
      </c>
      <c r="I18">
        <v>218</v>
      </c>
      <c r="J18">
        <f>G18/$J$2/$J$7/I18*60*60</f>
        <v>13.537599516300908</v>
      </c>
      <c r="K18">
        <f>H18/I18/$J$7*60*60/1000</f>
        <v>13.478188546949498</v>
      </c>
      <c r="L18">
        <f t="shared" si="0"/>
        <v>3.9529366994090003</v>
      </c>
      <c r="M18">
        <f t="shared" si="1"/>
        <v>3.4246942326005123</v>
      </c>
      <c r="N18">
        <f t="shared" si="2"/>
        <v>3.4096646548791458</v>
      </c>
      <c r="O18">
        <f>AVERAGE(L18:L21)</f>
        <v>3.9529366994090003</v>
      </c>
      <c r="P18">
        <f>_xlfn.STDEV.S(L18:L21)</f>
        <v>0</v>
      </c>
      <c r="Q18">
        <f>P18*$Q$3</f>
        <v>0</v>
      </c>
      <c r="R18">
        <f>AVERAGE(J18:J21)</f>
        <v>13.521168012500713</v>
      </c>
      <c r="S18">
        <f>_xlfn.STDEV.S(J18:J21)</f>
        <v>3.5895842895953885E-2</v>
      </c>
      <c r="T18">
        <f>S18*$Q$3</f>
        <v>5.7117465216041823E-2</v>
      </c>
      <c r="U18">
        <f>AVERAGE(K18:K21)</f>
        <v>13.32666832667738</v>
      </c>
      <c r="V18">
        <f>_xlfn.STDEV.S(K18:K21)</f>
        <v>0.15114092358652889</v>
      </c>
      <c r="W18">
        <f>V18*$Q$3</f>
        <v>0.24049543761088477</v>
      </c>
    </row>
    <row r="19" spans="4:23" x14ac:dyDescent="0.3">
      <c r="D19">
        <v>3.9</v>
      </c>
      <c r="E19">
        <v>4</v>
      </c>
      <c r="F19">
        <f>D19+$J$2*$J$3*($J$4-0.2)/100000</f>
        <v>3.9058733988180001</v>
      </c>
      <c r="G19">
        <v>50.68</v>
      </c>
      <c r="H19">
        <v>50</v>
      </c>
      <c r="I19">
        <v>220</v>
      </c>
      <c r="J19">
        <f>G19/$J$2/$J$7/I19*60*60</f>
        <v>13.561707603864166</v>
      </c>
      <c r="K19">
        <f>H19/I19/$J$7*60*60/1000</f>
        <v>13.355659560159049</v>
      </c>
      <c r="L19">
        <f t="shared" si="0"/>
        <v>3.9529366994090003</v>
      </c>
      <c r="M19">
        <f t="shared" si="1"/>
        <v>3.4307930116593477</v>
      </c>
      <c r="N19">
        <f t="shared" si="2"/>
        <v>3.3786677034711539</v>
      </c>
    </row>
    <row r="20" spans="4:23" x14ac:dyDescent="0.3">
      <c r="D20">
        <v>3.9</v>
      </c>
      <c r="E20">
        <v>4</v>
      </c>
      <c r="F20">
        <f>D20+$J$2*$J$3*($J$4-0.2)/100000</f>
        <v>3.9058733988180001</v>
      </c>
      <c r="G20">
        <v>51.29</v>
      </c>
      <c r="H20">
        <v>50</v>
      </c>
      <c r="I20">
        <v>224</v>
      </c>
      <c r="J20">
        <f>G20/$J$2/$J$7/I20*60*60</f>
        <v>13.479852246984095</v>
      </c>
      <c r="K20">
        <f>H20/I20/$J$7*60*60/1000</f>
        <v>13.117165639441922</v>
      </c>
      <c r="L20">
        <f t="shared" si="0"/>
        <v>3.9529366994090003</v>
      </c>
      <c r="M20">
        <f t="shared" si="1"/>
        <v>3.4100855318526739</v>
      </c>
      <c r="N20">
        <f t="shared" si="2"/>
        <v>3.318334351623454</v>
      </c>
    </row>
    <row r="21" spans="4:23" x14ac:dyDescent="0.3">
      <c r="D21">
        <v>3.9</v>
      </c>
      <c r="E21">
        <v>4</v>
      </c>
      <c r="F21">
        <f>D21+$J$2*$J$3*($J$4-0.2)/100000</f>
        <v>3.9058733988180001</v>
      </c>
      <c r="G21">
        <v>50.47</v>
      </c>
      <c r="H21">
        <v>50</v>
      </c>
      <c r="I21">
        <v>220</v>
      </c>
      <c r="J21">
        <f>G21/$J$2/$J$7/I21*60*60</f>
        <v>13.505512682853681</v>
      </c>
      <c r="K21">
        <f>H21/I21/$J$7*60*60/1000</f>
        <v>13.355659560159049</v>
      </c>
      <c r="L21">
        <f t="shared" si="0"/>
        <v>3.9529366994090003</v>
      </c>
      <c r="M21">
        <f t="shared" si="1"/>
        <v>3.4165770185171134</v>
      </c>
      <c r="N21">
        <f t="shared" si="2"/>
        <v>3.3786677034711539</v>
      </c>
    </row>
    <row r="22" spans="4:23" x14ac:dyDescent="0.3">
      <c r="D22">
        <v>2.9</v>
      </c>
      <c r="E22">
        <v>3</v>
      </c>
      <c r="F22">
        <f>D22+$J$2*$J$3*($J$4-0.2)/100000</f>
        <v>2.9058733988180001</v>
      </c>
      <c r="G22">
        <v>50.51</v>
      </c>
      <c r="H22">
        <v>50</v>
      </c>
      <c r="I22">
        <v>300</v>
      </c>
      <c r="J22">
        <f>G22/$J$2/$J$7/I22*60*60</f>
        <v>9.911892083376701</v>
      </c>
      <c r="K22">
        <f>H22/I22/$J$7*60*60/1000</f>
        <v>9.7941503441166375</v>
      </c>
      <c r="L22">
        <f t="shared" si="0"/>
        <v>2.9529366994090003</v>
      </c>
      <c r="M22">
        <f t="shared" si="1"/>
        <v>3.356621930080812</v>
      </c>
      <c r="N22">
        <f t="shared" si="2"/>
        <v>3.3167491690820312</v>
      </c>
      <c r="O22">
        <f>AVERAGE(L22:L25)</f>
        <v>2.9529366994090003</v>
      </c>
      <c r="P22">
        <f>_xlfn.STDEV.S(L22:L25)</f>
        <v>0</v>
      </c>
      <c r="Q22">
        <f>P22*$Q$3</f>
        <v>0</v>
      </c>
      <c r="R22">
        <f>AVERAGE(J22:J25)</f>
        <v>9.8338191971829296</v>
      </c>
      <c r="S22">
        <f>_xlfn.STDEV.S(J22:J25)</f>
        <v>5.2736692873735586E-2</v>
      </c>
      <c r="T22">
        <f>S22*$Q$3</f>
        <v>8.3914625700688056E-2</v>
      </c>
      <c r="U22">
        <f>AVERAGE(K22:K25)</f>
        <v>9.8193728034986734</v>
      </c>
      <c r="V22">
        <f>_xlfn.STDEV.S(K22:K25)</f>
        <v>9.3867723101956582E-2</v>
      </c>
      <c r="W22">
        <f>V22*$Q$3</f>
        <v>0.14936232099983332</v>
      </c>
    </row>
    <row r="23" spans="4:23" x14ac:dyDescent="0.3">
      <c r="D23">
        <v>2.9</v>
      </c>
      <c r="E23">
        <v>3</v>
      </c>
      <c r="F23">
        <f>D23+$J$2*$J$3*($J$4-0.2)/100000</f>
        <v>2.9058733988180001</v>
      </c>
      <c r="G23">
        <v>50.54</v>
      </c>
      <c r="H23">
        <v>50</v>
      </c>
      <c r="I23">
        <v>303</v>
      </c>
      <c r="J23">
        <f>G23/$J$2/$J$7/I23*60*60</f>
        <v>9.8195833369700036</v>
      </c>
      <c r="K23">
        <f>H23/I23/$J$7*60*60/1000</f>
        <v>9.6971785585313235</v>
      </c>
      <c r="L23">
        <f t="shared" si="0"/>
        <v>2.9529366994090003</v>
      </c>
      <c r="M23">
        <f t="shared" si="1"/>
        <v>3.3253619486443076</v>
      </c>
      <c r="N23">
        <f t="shared" si="2"/>
        <v>3.2839100683980504</v>
      </c>
    </row>
    <row r="24" spans="4:23" x14ac:dyDescent="0.3">
      <c r="D24">
        <v>2.9</v>
      </c>
      <c r="E24">
        <v>3</v>
      </c>
      <c r="F24">
        <f>D24+$J$2*$J$3*($J$4-0.2)/100000</f>
        <v>2.9058733988180001</v>
      </c>
      <c r="G24">
        <v>49.44</v>
      </c>
      <c r="H24">
        <v>50</v>
      </c>
      <c r="I24">
        <v>297</v>
      </c>
      <c r="J24">
        <f>G24/$J$2/$J$7/I24*60*60</f>
        <v>9.7999185000298805</v>
      </c>
      <c r="K24">
        <f>H24/I24/$J$7*60*60/1000</f>
        <v>9.893081155673368</v>
      </c>
      <c r="L24">
        <f t="shared" si="0"/>
        <v>2.9529366994090003</v>
      </c>
      <c r="M24">
        <f t="shared" si="1"/>
        <v>3.3187025316158092</v>
      </c>
      <c r="N24">
        <f t="shared" si="2"/>
        <v>3.3502516859414446</v>
      </c>
    </row>
    <row r="25" spans="4:23" x14ac:dyDescent="0.3">
      <c r="D25">
        <v>2.9</v>
      </c>
      <c r="E25">
        <v>3</v>
      </c>
      <c r="F25">
        <f>D25+$J$2*$J$3*($J$4-0.2)/100000</f>
        <v>2.9058733988180001</v>
      </c>
      <c r="G25">
        <v>49.46</v>
      </c>
      <c r="H25">
        <v>50</v>
      </c>
      <c r="I25">
        <v>297</v>
      </c>
      <c r="J25">
        <f>G25/$J$2/$J$7/I25*60*60</f>
        <v>9.8038828683551351</v>
      </c>
      <c r="K25">
        <f>H25/I25/$J$7*60*60/1000</f>
        <v>9.893081155673368</v>
      </c>
      <c r="L25">
        <f t="shared" si="0"/>
        <v>2.9529366994090003</v>
      </c>
      <c r="M25">
        <f t="shared" si="1"/>
        <v>3.320045048821155</v>
      </c>
      <c r="N25">
        <f t="shared" si="2"/>
        <v>3.3502516859414446</v>
      </c>
    </row>
    <row r="26" spans="4:23" x14ac:dyDescent="0.3">
      <c r="D26">
        <v>4.9000000000000004</v>
      </c>
      <c r="E26">
        <v>5</v>
      </c>
      <c r="F26">
        <f>D26+$J$2*$J$3*($J$4-0.2)/100000</f>
        <v>4.9058733988180006</v>
      </c>
      <c r="G26">
        <v>50.78</v>
      </c>
      <c r="H26">
        <v>50</v>
      </c>
      <c r="I26">
        <v>173</v>
      </c>
      <c r="J26">
        <f>G26/$J$2/$J$7/I26*60*60</f>
        <v>17.280131559613412</v>
      </c>
      <c r="K26">
        <f>H26/I26/$J$7*60*60/1000</f>
        <v>16.984075741242723</v>
      </c>
      <c r="L26">
        <f t="shared" si="0"/>
        <v>4.9529366994090003</v>
      </c>
      <c r="M26">
        <f t="shared" si="1"/>
        <v>3.4888658200851488</v>
      </c>
      <c r="N26">
        <f t="shared" si="2"/>
        <v>3.4290920260033437</v>
      </c>
      <c r="O26">
        <f>AVERAGE(L26:L29)</f>
        <v>4.9529366994090003</v>
      </c>
      <c r="P26">
        <f>_xlfn.STDEV.S(L26:L29)</f>
        <v>0</v>
      </c>
      <c r="Q26">
        <f>P26*$Q$3</f>
        <v>0</v>
      </c>
      <c r="R26">
        <f>AVERAGE(J26:J29)</f>
        <v>17.379793898479523</v>
      </c>
      <c r="S26">
        <f>_xlfn.STDEV.S(J26:J29)</f>
        <v>7.9014160320655169E-2</v>
      </c>
      <c r="T26">
        <f>S26*$Q$3</f>
        <v>0.12572733190222651</v>
      </c>
      <c r="U26">
        <f>AVERAGE(K26:K29)</f>
        <v>17.286476003761717</v>
      </c>
      <c r="V26">
        <f>_xlfn.STDEV.S(K26:K29)</f>
        <v>0.24812143772244499</v>
      </c>
      <c r="W26">
        <f>V26*$Q$3</f>
        <v>0.39481083170395448</v>
      </c>
    </row>
    <row r="27" spans="4:23" x14ac:dyDescent="0.3">
      <c r="D27">
        <v>4.9000000000000004</v>
      </c>
      <c r="E27">
        <v>5</v>
      </c>
      <c r="F27">
        <f>D27+$J$2*$J$3*($J$4-0.2)/100000</f>
        <v>4.9058733988180006</v>
      </c>
      <c r="G27">
        <v>49.86</v>
      </c>
      <c r="H27">
        <v>50</v>
      </c>
      <c r="I27">
        <v>168</v>
      </c>
      <c r="J27">
        <f>G27/$J$2/$J$7/I27*60*60</f>
        <v>17.472033093770765</v>
      </c>
      <c r="K27">
        <f>H27/I27/$J$7*60*60/1000</f>
        <v>17.489554185922564</v>
      </c>
      <c r="L27">
        <f t="shared" si="0"/>
        <v>4.9529366994090003</v>
      </c>
      <c r="M27">
        <f t="shared" si="1"/>
        <v>3.5276108204362036</v>
      </c>
      <c r="N27">
        <f t="shared" si="2"/>
        <v>3.5311483363010621</v>
      </c>
    </row>
    <row r="28" spans="4:23" x14ac:dyDescent="0.3">
      <c r="D28">
        <v>4.9000000000000004</v>
      </c>
      <c r="E28">
        <v>5</v>
      </c>
      <c r="F28">
        <f>D28+$J$2*$J$3*($J$4-0.2)/100000</f>
        <v>4.9058733988180006</v>
      </c>
      <c r="G28">
        <v>49.64</v>
      </c>
      <c r="H28">
        <v>50</v>
      </c>
      <c r="I28">
        <v>168</v>
      </c>
      <c r="J28">
        <f>G28/$J$2/$J$7/I28*60*60</f>
        <v>17.394940288302866</v>
      </c>
      <c r="K28">
        <f>H28/I28/$J$7*60*60/1000</f>
        <v>17.489554185922564</v>
      </c>
      <c r="L28">
        <f t="shared" si="0"/>
        <v>4.9529366994090003</v>
      </c>
      <c r="M28">
        <f t="shared" si="1"/>
        <v>3.5120457506308296</v>
      </c>
      <c r="N28">
        <f t="shared" si="2"/>
        <v>3.5311483363010621</v>
      </c>
    </row>
    <row r="29" spans="4:23" x14ac:dyDescent="0.3">
      <c r="D29">
        <v>4.9000000000000004</v>
      </c>
      <c r="E29">
        <v>5</v>
      </c>
      <c r="F29">
        <f>D29+$J$2*$J$3*($J$4-0.2)/100000</f>
        <v>4.9058733988180006</v>
      </c>
      <c r="G29">
        <v>50.46</v>
      </c>
      <c r="H29">
        <v>50</v>
      </c>
      <c r="I29">
        <v>171</v>
      </c>
      <c r="J29">
        <f>G29/$J$2/$J$7/I29*60*60</f>
        <v>17.372070652231049</v>
      </c>
      <c r="K29">
        <f>H29/I29/$J$7*60*60/1000</f>
        <v>17.182719901959008</v>
      </c>
      <c r="L29">
        <f t="shared" si="0"/>
        <v>4.9529366994090003</v>
      </c>
      <c r="M29">
        <f t="shared" si="1"/>
        <v>3.5074283615019626</v>
      </c>
      <c r="N29">
        <f t="shared" si="2"/>
        <v>3.4691983654887619</v>
      </c>
    </row>
    <row r="30" spans="4:23" x14ac:dyDescent="0.3">
      <c r="D30">
        <v>1.9</v>
      </c>
      <c r="E30">
        <v>2</v>
      </c>
      <c r="F30">
        <f>D30+$J$2*$J$3*($J$4-0.2)/100000</f>
        <v>1.9058733988179999</v>
      </c>
      <c r="G30">
        <v>49.3</v>
      </c>
      <c r="H30">
        <v>50</v>
      </c>
      <c r="I30">
        <v>467</v>
      </c>
      <c r="J30">
        <f>G30/$J$2/$J$7/I30*60*60</f>
        <v>6.2148476932776662</v>
      </c>
      <c r="K30">
        <f>H30/I30/$J$7*60*60/1000</f>
        <v>6.2917454030727846</v>
      </c>
      <c r="L30">
        <f t="shared" si="0"/>
        <v>1.9529366994089998</v>
      </c>
      <c r="M30">
        <f t="shared" si="1"/>
        <v>3.1823088250420053</v>
      </c>
      <c r="N30">
        <f t="shared" si="2"/>
        <v>3.2216842486378594</v>
      </c>
      <c r="O30">
        <f>AVERAGE(L30:L33)</f>
        <v>1.9529366994089998</v>
      </c>
      <c r="P30">
        <f>_xlfn.STDEV.S(L30:L33)</f>
        <v>0</v>
      </c>
      <c r="Q30">
        <f>P30*$Q$3</f>
        <v>0</v>
      </c>
      <c r="R30">
        <f>AVERAGE(J30:J33)</f>
        <v>6.2847701185297993</v>
      </c>
      <c r="S30">
        <f>_xlfn.STDEV.S(J30:J33)</f>
        <v>4.9621520082009263E-2</v>
      </c>
      <c r="T30">
        <f>S30*$Q$3</f>
        <v>7.8957762754493135E-2</v>
      </c>
      <c r="U30">
        <f>AVERAGE(K30:K33)</f>
        <v>6.3745795691611509</v>
      </c>
      <c r="V30">
        <f>_xlfn.STDEV.S(K30:K33)</f>
        <v>8.9718737115623129E-2</v>
      </c>
      <c r="W30">
        <f>V30*$Q$3</f>
        <v>0.14276045449837951</v>
      </c>
    </row>
    <row r="31" spans="4:23" x14ac:dyDescent="0.3">
      <c r="D31">
        <v>1.9</v>
      </c>
      <c r="E31">
        <v>2</v>
      </c>
      <c r="F31">
        <f>D31+$J$2*$J$3*($J$4-0.2)/100000</f>
        <v>1.9058733988179999</v>
      </c>
      <c r="G31">
        <v>48.8</v>
      </c>
      <c r="H31">
        <v>50</v>
      </c>
      <c r="I31">
        <v>457</v>
      </c>
      <c r="J31">
        <f>G31/$J$2/$J$7/I31*60*60</f>
        <v>6.2864298423318434</v>
      </c>
      <c r="K31">
        <f>H31/I31/$J$7*60*60/1000</f>
        <v>6.4294203571881638</v>
      </c>
      <c r="L31">
        <f t="shared" si="0"/>
        <v>1.9529366994089998</v>
      </c>
      <c r="M31">
        <f t="shared" si="1"/>
        <v>3.2189624191271795</v>
      </c>
      <c r="N31">
        <f t="shared" si="2"/>
        <v>3.2921806216933929</v>
      </c>
    </row>
    <row r="32" spans="4:23" x14ac:dyDescent="0.3">
      <c r="D32">
        <v>1.9</v>
      </c>
      <c r="E32">
        <v>2</v>
      </c>
      <c r="F32">
        <f>D32+$J$2*$J$3*($J$4-0.2)/100000</f>
        <v>1.9058733988179999</v>
      </c>
      <c r="G32">
        <v>50.09</v>
      </c>
      <c r="H32">
        <v>50</v>
      </c>
      <c r="I32">
        <v>466</v>
      </c>
      <c r="J32">
        <f>G32/$J$2/$J$7/I32*60*60</f>
        <v>6.3279868235373327</v>
      </c>
      <c r="K32">
        <f>H32/I32/$J$7*60*60/1000</f>
        <v>6.3052470026501952</v>
      </c>
      <c r="L32">
        <f t="shared" si="0"/>
        <v>1.9529366994089998</v>
      </c>
      <c r="M32">
        <f t="shared" si="1"/>
        <v>3.2402416450324867</v>
      </c>
      <c r="N32">
        <f t="shared" si="2"/>
        <v>3.2285977341499583</v>
      </c>
    </row>
    <row r="33" spans="4:21" ht="14.4" customHeight="1" x14ac:dyDescent="0.3">
      <c r="D33">
        <v>1.9</v>
      </c>
      <c r="E33">
        <v>2</v>
      </c>
      <c r="F33">
        <f>D33+$J$2*$J$3*($J$4-0.2)/100000</f>
        <v>1.9058733988179999</v>
      </c>
      <c r="G33">
        <v>48.66</v>
      </c>
      <c r="H33">
        <v>50</v>
      </c>
      <c r="I33">
        <v>454</v>
      </c>
      <c r="J33">
        <f>G33/$J$2/$J$7/I33*60*60</f>
        <v>6.3098161149723522</v>
      </c>
      <c r="K33">
        <f>H33/I33/$J$7*60*60/1000</f>
        <v>6.4719055137334589</v>
      </c>
      <c r="L33">
        <f t="shared" si="0"/>
        <v>1.9529366994089998</v>
      </c>
      <c r="M33">
        <f t="shared" si="1"/>
        <v>3.2309373452205783</v>
      </c>
      <c r="N33">
        <f t="shared" si="2"/>
        <v>3.3139351191935691</v>
      </c>
      <c r="Q33" s="8" t="s">
        <v>29</v>
      </c>
    </row>
    <row r="34" spans="4:21" x14ac:dyDescent="0.3">
      <c r="Q34" s="8"/>
      <c r="R34" t="s">
        <v>30</v>
      </c>
      <c r="T34" t="s">
        <v>31</v>
      </c>
    </row>
    <row r="35" spans="4:21" x14ac:dyDescent="0.3">
      <c r="L35" t="s">
        <v>7</v>
      </c>
      <c r="M35" s="7">
        <f>AVERAGE(M10:M33)</f>
        <v>3.3196526648190967</v>
      </c>
      <c r="N35" s="6">
        <f>AVERAGE(N10:N33)</f>
        <v>3.303626959590297</v>
      </c>
      <c r="P35" s="6" t="s">
        <v>11</v>
      </c>
      <c r="Q35" s="7">
        <f>3.5174/1000/60/60/100000</f>
        <v>9.7705555555555548E-12</v>
      </c>
      <c r="R35" s="7">
        <v>3.5173999999999999</v>
      </c>
      <c r="T35" t="s">
        <v>4</v>
      </c>
      <c r="U35" t="s">
        <v>5</v>
      </c>
    </row>
    <row r="36" spans="4:21" x14ac:dyDescent="0.3">
      <c r="L36" t="s">
        <v>8</v>
      </c>
      <c r="M36" s="7">
        <f>_xlfn.STDEV.S(M10:M33)</f>
        <v>0.28759749897651332</v>
      </c>
      <c r="N36">
        <f>_xlfn.STDEV.S(N10:N33)</f>
        <v>0.27169077855153695</v>
      </c>
      <c r="T36">
        <v>0.2</v>
      </c>
      <c r="U36">
        <f>$R$35*T36</f>
        <v>0.70347999999999999</v>
      </c>
    </row>
    <row r="37" spans="4:21" x14ac:dyDescent="0.3">
      <c r="T37">
        <v>0.4</v>
      </c>
      <c r="U37">
        <f>$R$35*T37</f>
        <v>1.40696</v>
      </c>
    </row>
    <row r="38" spans="4:21" x14ac:dyDescent="0.3">
      <c r="T38">
        <v>0.6</v>
      </c>
      <c r="U38">
        <f>$R$35*T38</f>
        <v>2.1104399999999996</v>
      </c>
    </row>
    <row r="39" spans="4:21" x14ac:dyDescent="0.3">
      <c r="T39">
        <v>0.8</v>
      </c>
      <c r="U39">
        <f>$R$35*T39</f>
        <v>2.81392</v>
      </c>
    </row>
    <row r="40" spans="4:21" x14ac:dyDescent="0.3">
      <c r="T40">
        <v>1</v>
      </c>
      <c r="U40">
        <f>$R$35*T40</f>
        <v>3.5173999999999999</v>
      </c>
    </row>
    <row r="41" spans="4:21" x14ac:dyDescent="0.3">
      <c r="T41">
        <v>1.2</v>
      </c>
      <c r="U41">
        <f>$R$35*T41</f>
        <v>4.2208799999999993</v>
      </c>
    </row>
    <row r="42" spans="4:21" x14ac:dyDescent="0.3">
      <c r="T42">
        <v>1.4</v>
      </c>
      <c r="U42">
        <f>$R$35*T42</f>
        <v>4.9243599999999992</v>
      </c>
    </row>
    <row r="43" spans="4:21" x14ac:dyDescent="0.3">
      <c r="T43">
        <v>1.6</v>
      </c>
      <c r="U43">
        <f>$R$35*T43</f>
        <v>5.62784</v>
      </c>
    </row>
    <row r="44" spans="4:21" x14ac:dyDescent="0.3">
      <c r="T44">
        <v>1.8</v>
      </c>
      <c r="U44">
        <f>$R$35*T44</f>
        <v>6.3313199999999998</v>
      </c>
    </row>
    <row r="45" spans="4:21" x14ac:dyDescent="0.3">
      <c r="T45">
        <v>2</v>
      </c>
      <c r="U45">
        <f>$R$35*T45</f>
        <v>7.0347999999999997</v>
      </c>
    </row>
    <row r="46" spans="4:21" x14ac:dyDescent="0.3">
      <c r="T46">
        <v>2.2000000000000002</v>
      </c>
      <c r="U46">
        <f>$R$35*T46</f>
        <v>7.7382800000000005</v>
      </c>
    </row>
    <row r="47" spans="4:21" x14ac:dyDescent="0.3">
      <c r="T47">
        <v>2.4</v>
      </c>
      <c r="U47">
        <f>$R$35*T47</f>
        <v>8.4417599999999986</v>
      </c>
    </row>
    <row r="48" spans="4:21" x14ac:dyDescent="0.3">
      <c r="T48">
        <v>2.6</v>
      </c>
      <c r="U48">
        <f>$R$35*T48</f>
        <v>9.1452399999999994</v>
      </c>
    </row>
    <row r="49" spans="20:21" x14ac:dyDescent="0.3">
      <c r="T49">
        <v>2.8</v>
      </c>
      <c r="U49">
        <f>$R$35*T49</f>
        <v>9.8487199999999984</v>
      </c>
    </row>
    <row r="50" spans="20:21" x14ac:dyDescent="0.3">
      <c r="T50">
        <v>3</v>
      </c>
      <c r="U50">
        <f>$R$35*T50</f>
        <v>10.552199999999999</v>
      </c>
    </row>
    <row r="51" spans="20:21" x14ac:dyDescent="0.3">
      <c r="T51">
        <v>3.2</v>
      </c>
      <c r="U51">
        <f>$R$35*T51</f>
        <v>11.25568</v>
      </c>
    </row>
    <row r="52" spans="20:21" x14ac:dyDescent="0.3">
      <c r="T52">
        <v>3.4</v>
      </c>
      <c r="U52">
        <f>$R$35*T52</f>
        <v>11.959159999999999</v>
      </c>
    </row>
    <row r="53" spans="20:21" x14ac:dyDescent="0.3">
      <c r="T53">
        <v>3.6</v>
      </c>
      <c r="U53">
        <f>$R$35*T53</f>
        <v>12.66264</v>
      </c>
    </row>
    <row r="54" spans="20:21" x14ac:dyDescent="0.3">
      <c r="T54">
        <v>3.8</v>
      </c>
      <c r="U54">
        <f>$R$35*T54</f>
        <v>13.366119999999999</v>
      </c>
    </row>
    <row r="55" spans="20:21" x14ac:dyDescent="0.3">
      <c r="T55">
        <v>4</v>
      </c>
      <c r="U55">
        <f>$R$35*T55</f>
        <v>14.069599999999999</v>
      </c>
    </row>
    <row r="56" spans="20:21" x14ac:dyDescent="0.3">
      <c r="T56">
        <v>4.2</v>
      </c>
      <c r="U56">
        <f>$R$35*T56</f>
        <v>14.77308</v>
      </c>
    </row>
    <row r="57" spans="20:21" x14ac:dyDescent="0.3">
      <c r="T57">
        <v>4.4000000000000004</v>
      </c>
      <c r="U57">
        <f>$R$35*T57</f>
        <v>15.476560000000001</v>
      </c>
    </row>
    <row r="58" spans="20:21" x14ac:dyDescent="0.3">
      <c r="T58">
        <v>4.5999999999999996</v>
      </c>
      <c r="U58">
        <f>$R$35*T58</f>
        <v>16.180039999999998</v>
      </c>
    </row>
    <row r="59" spans="20:21" x14ac:dyDescent="0.3">
      <c r="T59">
        <v>4.8</v>
      </c>
      <c r="U59">
        <f>$R$35*T59</f>
        <v>16.883519999999997</v>
      </c>
    </row>
    <row r="60" spans="20:21" x14ac:dyDescent="0.3">
      <c r="T60">
        <v>5</v>
      </c>
      <c r="U60">
        <f>$R$35*T60</f>
        <v>17.587</v>
      </c>
    </row>
    <row r="61" spans="20:21" x14ac:dyDescent="0.3">
      <c r="T61">
        <v>5.2</v>
      </c>
      <c r="U61">
        <f>$R$35*T61</f>
        <v>18.290479999999999</v>
      </c>
    </row>
    <row r="62" spans="20:21" x14ac:dyDescent="0.3">
      <c r="T62">
        <v>5.4</v>
      </c>
      <c r="U62">
        <f>$R$35*T62</f>
        <v>18.993960000000001</v>
      </c>
    </row>
    <row r="63" spans="20:21" x14ac:dyDescent="0.3">
      <c r="T63">
        <v>5.6</v>
      </c>
      <c r="U63">
        <f>$R$35*T63</f>
        <v>19.697439999999997</v>
      </c>
    </row>
    <row r="64" spans="20:21" x14ac:dyDescent="0.3">
      <c r="T64">
        <v>5.8</v>
      </c>
      <c r="U64">
        <f>$R$35*T64</f>
        <v>20.400919999999999</v>
      </c>
    </row>
    <row r="65" spans="6:21" x14ac:dyDescent="0.3">
      <c r="T65">
        <v>6</v>
      </c>
      <c r="U65">
        <f>$R$35*T65</f>
        <v>21.104399999999998</v>
      </c>
    </row>
    <row r="66" spans="6:21" x14ac:dyDescent="0.3">
      <c r="T66">
        <v>6.2</v>
      </c>
      <c r="U66">
        <f>$R$35*T66</f>
        <v>21.807880000000001</v>
      </c>
    </row>
    <row r="72" spans="6:21" x14ac:dyDescent="0.3">
      <c r="P72" s="9"/>
    </row>
    <row r="74" spans="6:21" x14ac:dyDescent="0.3">
      <c r="P74" s="10"/>
    </row>
    <row r="75" spans="6:21" x14ac:dyDescent="0.3">
      <c r="J75" s="2"/>
      <c r="P75" s="10"/>
    </row>
    <row r="76" spans="6:21" x14ac:dyDescent="0.3">
      <c r="J76" s="4"/>
    </row>
    <row r="77" spans="6:21" x14ac:dyDescent="0.3">
      <c r="J77" s="3"/>
    </row>
    <row r="78" spans="6:21" x14ac:dyDescent="0.3">
      <c r="J78" s="4"/>
    </row>
    <row r="79" spans="6:21" x14ac:dyDescent="0.3">
      <c r="F79" s="10"/>
      <c r="J79" s="5"/>
    </row>
    <row r="80" spans="6:21" x14ac:dyDescent="0.3">
      <c r="F80" s="10"/>
      <c r="J80" s="4"/>
    </row>
    <row r="81" spans="6:23" x14ac:dyDescent="0.3">
      <c r="F81" s="10"/>
    </row>
    <row r="82" spans="6:23" x14ac:dyDescent="0.3">
      <c r="Q82" s="1"/>
      <c r="T82" s="1"/>
      <c r="W82" s="1"/>
    </row>
    <row r="102" spans="13:23" x14ac:dyDescent="0.3"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3:23" x14ac:dyDescent="0.3"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</row>
    <row r="104" spans="13:23" x14ac:dyDescent="0.3"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</row>
    <row r="105" spans="13:23" x14ac:dyDescent="0.3"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</row>
    <row r="106" spans="13:23" x14ac:dyDescent="0.3">
      <c r="M106" s="6"/>
      <c r="N106" s="6"/>
      <c r="O106" s="6"/>
      <c r="P106" s="6"/>
      <c r="Q106" s="11"/>
      <c r="R106" s="6"/>
      <c r="S106" s="6"/>
      <c r="T106" s="6"/>
      <c r="U106" s="6"/>
      <c r="V106" s="6"/>
      <c r="W106" s="6"/>
    </row>
    <row r="107" spans="13:23" x14ac:dyDescent="0.3">
      <c r="M107" s="6"/>
      <c r="N107" s="6"/>
      <c r="O107" s="6"/>
      <c r="P107" s="6"/>
      <c r="Q107" s="11"/>
      <c r="R107" s="6"/>
      <c r="S107" s="6"/>
      <c r="T107" s="6"/>
      <c r="U107" s="6"/>
      <c r="V107" s="6"/>
      <c r="W107" s="6"/>
    </row>
    <row r="108" spans="13:23" x14ac:dyDescent="0.3"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</row>
    <row r="109" spans="13:23" x14ac:dyDescent="0.3"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</row>
    <row r="110" spans="13:23" x14ac:dyDescent="0.3"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</row>
    <row r="111" spans="13:23" x14ac:dyDescent="0.3"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</row>
    <row r="112" spans="13:23" x14ac:dyDescent="0.3"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</row>
    <row r="113" spans="13:23" x14ac:dyDescent="0.3"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</row>
    <row r="114" spans="13:23" x14ac:dyDescent="0.3"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</row>
    <row r="115" spans="13:23" x14ac:dyDescent="0.3"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</row>
    <row r="116" spans="13:23" x14ac:dyDescent="0.3"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</row>
    <row r="117" spans="13:23" x14ac:dyDescent="0.3"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</row>
    <row r="118" spans="13:23" x14ac:dyDescent="0.3"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</row>
    <row r="119" spans="13:23" x14ac:dyDescent="0.3"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</row>
    <row r="120" spans="13:23" x14ac:dyDescent="0.3"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</row>
    <row r="121" spans="13:23" x14ac:dyDescent="0.3"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</row>
    <row r="122" spans="13:23" x14ac:dyDescent="0.3"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</row>
    <row r="123" spans="13:23" x14ac:dyDescent="0.3"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</row>
    <row r="124" spans="13:23" x14ac:dyDescent="0.3"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</row>
    <row r="125" spans="13:23" x14ac:dyDescent="0.3"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</row>
    <row r="126" spans="13:23" x14ac:dyDescent="0.3"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</row>
    <row r="127" spans="13:23" x14ac:dyDescent="0.3"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</row>
    <row r="128" spans="13:23" x14ac:dyDescent="0.3"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</row>
    <row r="129" spans="13:23" x14ac:dyDescent="0.3"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</row>
    <row r="130" spans="13:23" x14ac:dyDescent="0.3"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</row>
  </sheetData>
  <mergeCells count="2">
    <mergeCell ref="P74:P75"/>
    <mergeCell ref="F79:F8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E11CB-9169-4D2B-BFE8-BD8A60593B56}">
  <dimension ref="B1:W66"/>
  <sheetViews>
    <sheetView tabSelected="1" zoomScale="40" zoomScaleNormal="40" workbookViewId="0">
      <selection activeCell="G42" sqref="G42"/>
    </sheetView>
  </sheetViews>
  <sheetFormatPr defaultRowHeight="14.4" x14ac:dyDescent="0.3"/>
  <cols>
    <col min="2" max="2" width="17.33203125" bestFit="1" customWidth="1"/>
    <col min="3" max="3" width="12.44140625" bestFit="1" customWidth="1"/>
    <col min="4" max="4" width="9.5546875" bestFit="1" customWidth="1"/>
    <col min="5" max="5" width="8.21875" bestFit="1" customWidth="1"/>
    <col min="6" max="6" width="13" bestFit="1" customWidth="1"/>
    <col min="7" max="7" width="6.5546875" bestFit="1" customWidth="1"/>
    <col min="8" max="8" width="6.6640625" bestFit="1" customWidth="1"/>
    <col min="9" max="9" width="12.21875" bestFit="1" customWidth="1"/>
    <col min="10" max="10" width="13.44140625" bestFit="1" customWidth="1"/>
    <col min="11" max="11" width="15.5546875" bestFit="1" customWidth="1"/>
    <col min="12" max="12" width="17.44140625" bestFit="1" customWidth="1"/>
    <col min="13" max="13" width="23.33203125" bestFit="1" customWidth="1"/>
    <col min="14" max="14" width="25.21875" bestFit="1" customWidth="1"/>
    <col min="15" max="15" width="15.5546875" bestFit="1" customWidth="1"/>
    <col min="16" max="16" width="27.33203125" customWidth="1"/>
    <col min="17" max="17" width="18" customWidth="1"/>
    <col min="18" max="18" width="16.88671875" bestFit="1" customWidth="1"/>
    <col min="19" max="19" width="19.5546875" bestFit="1" customWidth="1"/>
    <col min="20" max="20" width="15.5546875" bestFit="1" customWidth="1"/>
    <col min="21" max="21" width="19" bestFit="1" customWidth="1"/>
    <col min="22" max="22" width="21.33203125" bestFit="1" customWidth="1"/>
    <col min="23" max="24" width="15.5546875" bestFit="1" customWidth="1"/>
    <col min="38" max="38" width="11.88671875" bestFit="1" customWidth="1"/>
    <col min="39" max="39" width="6.88671875" bestFit="1" customWidth="1"/>
    <col min="40" max="40" width="6" bestFit="1" customWidth="1"/>
    <col min="41" max="41" width="4.44140625" bestFit="1" customWidth="1"/>
    <col min="42" max="42" width="15.5546875" bestFit="1" customWidth="1"/>
    <col min="43" max="43" width="6.6640625" bestFit="1" customWidth="1"/>
    <col min="44" max="44" width="7.21875" bestFit="1" customWidth="1"/>
    <col min="45" max="45" width="5.44140625" bestFit="1" customWidth="1"/>
    <col min="46" max="46" width="15.5546875" bestFit="1" customWidth="1"/>
    <col min="47" max="47" width="17.44140625" bestFit="1" customWidth="1"/>
    <col min="48" max="53" width="15.5546875" bestFit="1" customWidth="1"/>
    <col min="54" max="54" width="19.5546875" bestFit="1" customWidth="1"/>
    <col min="55" max="56" width="15.5546875" bestFit="1" customWidth="1"/>
    <col min="57" max="57" width="21.33203125" bestFit="1" customWidth="1"/>
    <col min="58" max="59" width="15.5546875" bestFit="1" customWidth="1"/>
  </cols>
  <sheetData>
    <row r="1" spans="2:23" x14ac:dyDescent="0.3">
      <c r="P1" s="10" t="s">
        <v>27</v>
      </c>
    </row>
    <row r="2" spans="2:23" x14ac:dyDescent="0.3">
      <c r="I2" t="s">
        <v>18</v>
      </c>
      <c r="J2" s="2">
        <v>998.2</v>
      </c>
      <c r="P2" s="10"/>
    </row>
    <row r="3" spans="2:23" x14ac:dyDescent="0.3">
      <c r="I3" t="s">
        <v>19</v>
      </c>
      <c r="J3" s="4">
        <v>9.8066499999999994</v>
      </c>
      <c r="P3" t="s">
        <v>28</v>
      </c>
      <c r="Q3">
        <v>1.5911999999999999</v>
      </c>
    </row>
    <row r="4" spans="2:23" x14ac:dyDescent="0.3">
      <c r="I4" t="s">
        <v>20</v>
      </c>
      <c r="J4" s="3">
        <v>1.46</v>
      </c>
    </row>
    <row r="5" spans="2:23" x14ac:dyDescent="0.3">
      <c r="I5" t="s">
        <v>21</v>
      </c>
      <c r="J5" s="4">
        <v>7.5000000000000002E-4</v>
      </c>
    </row>
    <row r="6" spans="2:23" x14ac:dyDescent="0.3">
      <c r="F6" s="10" t="s">
        <v>17</v>
      </c>
      <c r="I6" t="s">
        <v>22</v>
      </c>
      <c r="J6" s="5">
        <v>100</v>
      </c>
    </row>
    <row r="7" spans="2:23" x14ac:dyDescent="0.3">
      <c r="F7" s="10"/>
      <c r="I7" t="s">
        <v>23</v>
      </c>
      <c r="J7" s="4">
        <f>PI()*J5*J4*J6</f>
        <v>0.34400439556808232</v>
      </c>
    </row>
    <row r="8" spans="2:23" x14ac:dyDescent="0.3">
      <c r="B8" t="s">
        <v>15</v>
      </c>
      <c r="F8" s="10"/>
    </row>
    <row r="9" spans="2:23" x14ac:dyDescent="0.3">
      <c r="B9" t="s">
        <v>0</v>
      </c>
      <c r="D9" t="s">
        <v>13</v>
      </c>
      <c r="E9" t="s">
        <v>14</v>
      </c>
      <c r="F9" t="s">
        <v>16</v>
      </c>
      <c r="G9" t="s">
        <v>1</v>
      </c>
      <c r="H9" t="s">
        <v>2</v>
      </c>
      <c r="I9" t="s">
        <v>3</v>
      </c>
      <c r="J9" t="s">
        <v>5</v>
      </c>
      <c r="K9" t="s">
        <v>6</v>
      </c>
      <c r="L9" t="s">
        <v>4</v>
      </c>
      <c r="M9" t="s">
        <v>24</v>
      </c>
      <c r="N9" t="s">
        <v>25</v>
      </c>
      <c r="O9" t="s">
        <v>26</v>
      </c>
      <c r="P9" t="s">
        <v>8</v>
      </c>
      <c r="Q9" s="1">
        <v>0.95</v>
      </c>
      <c r="R9" t="s">
        <v>9</v>
      </c>
      <c r="S9" t="s">
        <v>8</v>
      </c>
      <c r="T9" s="1">
        <v>0.95</v>
      </c>
      <c r="U9" t="s">
        <v>10</v>
      </c>
      <c r="V9" t="s">
        <v>8</v>
      </c>
      <c r="W9" s="1">
        <v>0.95</v>
      </c>
    </row>
    <row r="10" spans="2:23" x14ac:dyDescent="0.3">
      <c r="D10">
        <v>5.8</v>
      </c>
      <c r="E10">
        <v>6</v>
      </c>
      <c r="F10">
        <f>D10+$J$2*$J$3*($J$4-0.2)/100000</f>
        <v>5.9233413751779995</v>
      </c>
      <c r="G10">
        <v>151.9</v>
      </c>
      <c r="H10">
        <v>150</v>
      </c>
      <c r="I10">
        <v>75</v>
      </c>
      <c r="J10">
        <f>G10/$J$2/$J$7/I10*60*60</f>
        <v>21.233297946744827</v>
      </c>
      <c r="K10">
        <f>H10/I10/$J$7*60*60/1000</f>
        <v>20.929965118934184</v>
      </c>
      <c r="L10">
        <f>(E10+F10)/2</f>
        <v>5.9616706875889998</v>
      </c>
      <c r="M10">
        <f>J10/L10</f>
        <v>3.5616354977386266</v>
      </c>
      <c r="N10">
        <f>K10/L10</f>
        <v>3.5107549906280742</v>
      </c>
      <c r="O10">
        <f>AVERAGE(L10:L13)</f>
        <v>5.9616706875889998</v>
      </c>
      <c r="P10">
        <f>_xlfn.STDEV.S(L10:L13)</f>
        <v>0</v>
      </c>
      <c r="Q10">
        <f>P10*$Q$3</f>
        <v>0</v>
      </c>
      <c r="R10">
        <f>AVERAGE(J10:J13)</f>
        <v>21.161280484668097</v>
      </c>
      <c r="S10">
        <f>_xlfn.STDEV.S(J10:J13)</f>
        <v>0.19682989582030785</v>
      </c>
      <c r="T10">
        <f>S10*$Q$3</f>
        <v>0.31319573022927383</v>
      </c>
      <c r="U10">
        <f>AVERAGE(K10:K13)</f>
        <v>21.000674460552204</v>
      </c>
      <c r="V10">
        <f>_xlfn.STDEV.S(K10:K13)</f>
        <v>0.14141868323604356</v>
      </c>
      <c r="W10">
        <f>V10*$Q$3</f>
        <v>0.2250254087651925</v>
      </c>
    </row>
    <row r="11" spans="2:23" x14ac:dyDescent="0.3">
      <c r="D11">
        <v>5.8</v>
      </c>
      <c r="E11">
        <v>6</v>
      </c>
      <c r="F11">
        <f t="shared" ref="F11:F33" si="0">D11+$J$2*$J$3*($J$4-0.2)/100000</f>
        <v>5.9233413751779995</v>
      </c>
      <c r="G11">
        <v>150.9</v>
      </c>
      <c r="H11">
        <v>150</v>
      </c>
      <c r="I11">
        <v>74</v>
      </c>
      <c r="J11">
        <f t="shared" ref="J11:J33" si="1">G11/$J$2/$J$7/I11*60*60</f>
        <v>21.378560709595977</v>
      </c>
      <c r="K11">
        <f t="shared" ref="K11:K33" si="2">H11/I11/$J$7*60*60/1000</f>
        <v>21.212802485406272</v>
      </c>
      <c r="L11">
        <f t="shared" ref="L11:L33" si="3">(E11+F11)/2</f>
        <v>5.9616706875889998</v>
      </c>
      <c r="M11">
        <f t="shared" ref="M11:M33" si="4">J11/L11</f>
        <v>3.586001614296114</v>
      </c>
      <c r="N11">
        <f t="shared" ref="N11:N33" si="5">K11/L11</f>
        <v>3.5581976256365624</v>
      </c>
    </row>
    <row r="12" spans="2:23" x14ac:dyDescent="0.3">
      <c r="D12">
        <v>5.8</v>
      </c>
      <c r="E12">
        <v>6</v>
      </c>
      <c r="F12">
        <f t="shared" si="0"/>
        <v>5.9233413751779995</v>
      </c>
      <c r="G12">
        <v>149.6</v>
      </c>
      <c r="H12">
        <v>150</v>
      </c>
      <c r="I12">
        <v>75</v>
      </c>
      <c r="J12">
        <f t="shared" si="1"/>
        <v>20.911793106208201</v>
      </c>
      <c r="K12">
        <f t="shared" si="2"/>
        <v>20.929965118934184</v>
      </c>
      <c r="L12">
        <f t="shared" si="3"/>
        <v>5.9616706875889998</v>
      </c>
      <c r="M12">
        <f t="shared" si="4"/>
        <v>3.5077068496491011</v>
      </c>
      <c r="N12">
        <f t="shared" si="5"/>
        <v>3.5107549906280742</v>
      </c>
    </row>
    <row r="13" spans="2:23" x14ac:dyDescent="0.3">
      <c r="D13">
        <v>5.8</v>
      </c>
      <c r="E13">
        <v>6</v>
      </c>
      <c r="F13">
        <f t="shared" si="0"/>
        <v>5.9233413751779995</v>
      </c>
      <c r="G13">
        <v>151.1</v>
      </c>
      <c r="H13">
        <v>150</v>
      </c>
      <c r="I13">
        <v>75</v>
      </c>
      <c r="J13">
        <f t="shared" si="1"/>
        <v>21.121470176123388</v>
      </c>
      <c r="K13">
        <f t="shared" si="2"/>
        <v>20.929965118934184</v>
      </c>
      <c r="L13">
        <f t="shared" si="3"/>
        <v>5.9616706875889998</v>
      </c>
      <c r="M13">
        <f t="shared" si="4"/>
        <v>3.5428777070987909</v>
      </c>
      <c r="N13">
        <f t="shared" si="5"/>
        <v>3.5107549906280742</v>
      </c>
    </row>
    <row r="14" spans="2:23" x14ac:dyDescent="0.3">
      <c r="D14">
        <v>2.8</v>
      </c>
      <c r="E14">
        <v>3</v>
      </c>
      <c r="F14">
        <f t="shared" si="0"/>
        <v>2.923341375178</v>
      </c>
      <c r="G14">
        <v>150</v>
      </c>
      <c r="H14">
        <v>150</v>
      </c>
      <c r="I14">
        <v>157</v>
      </c>
      <c r="J14">
        <f t="shared" si="1"/>
        <v>10.0164205373498</v>
      </c>
      <c r="K14">
        <f t="shared" si="2"/>
        <v>9.9983909803825703</v>
      </c>
      <c r="L14">
        <f t="shared" si="3"/>
        <v>2.9616706875889998</v>
      </c>
      <c r="M14">
        <f t="shared" si="4"/>
        <v>3.3820169741774513</v>
      </c>
      <c r="N14">
        <f t="shared" si="5"/>
        <v>3.3759293436239317</v>
      </c>
      <c r="O14">
        <f>AVERAGE(L14:L17)</f>
        <v>2.9616706875889998</v>
      </c>
      <c r="P14">
        <f>_xlfn.STDEV.S(L14:L17)</f>
        <v>0</v>
      </c>
      <c r="Q14">
        <f t="shared" ref="Q14:Q30" si="6">P14*$Q$3</f>
        <v>0</v>
      </c>
      <c r="R14">
        <f>AVERAGE(J14:J17)</f>
        <v>9.8308277981285599</v>
      </c>
      <c r="S14">
        <f>_xlfn.STDEV.S(J14:J17)</f>
        <v>0.14735863822754486</v>
      </c>
      <c r="T14">
        <f t="shared" ref="T14:T30" si="7">S14*$Q$3</f>
        <v>0.23447706514766936</v>
      </c>
      <c r="U14">
        <f>AVERAGE(K14:K17)</f>
        <v>9.782365711161388</v>
      </c>
      <c r="V14">
        <f>_xlfn.STDEV.S(K14:K17)</f>
        <v>0.16243885149723555</v>
      </c>
      <c r="W14">
        <f t="shared" ref="W14:W30" si="8">V14*$Q$3</f>
        <v>0.25847270050240123</v>
      </c>
    </row>
    <row r="15" spans="2:23" x14ac:dyDescent="0.3">
      <c r="D15">
        <v>2.8</v>
      </c>
      <c r="E15">
        <v>3</v>
      </c>
      <c r="F15">
        <f t="shared" si="0"/>
        <v>2.923341375178</v>
      </c>
      <c r="G15">
        <v>150.30000000000001</v>
      </c>
      <c r="H15">
        <v>150</v>
      </c>
      <c r="I15">
        <v>162</v>
      </c>
      <c r="J15">
        <f t="shared" si="1"/>
        <v>9.7266862988434983</v>
      </c>
      <c r="K15">
        <f t="shared" si="2"/>
        <v>9.6897986661732318</v>
      </c>
      <c r="L15">
        <f t="shared" si="3"/>
        <v>2.9616706875889998</v>
      </c>
      <c r="M15">
        <f t="shared" si="4"/>
        <v>3.2841890017021704</v>
      </c>
      <c r="N15">
        <f t="shared" si="5"/>
        <v>3.2717339935120822</v>
      </c>
    </row>
    <row r="16" spans="2:23" x14ac:dyDescent="0.3">
      <c r="D16">
        <v>2.8</v>
      </c>
      <c r="E16">
        <v>3</v>
      </c>
      <c r="F16">
        <f t="shared" si="0"/>
        <v>2.923341375178</v>
      </c>
      <c r="G16">
        <v>150.80000000000001</v>
      </c>
      <c r="H16">
        <v>150</v>
      </c>
      <c r="I16">
        <v>163</v>
      </c>
      <c r="J16">
        <f t="shared" si="1"/>
        <v>9.6991724365676468</v>
      </c>
      <c r="K16">
        <f t="shared" si="2"/>
        <v>9.6303520485893479</v>
      </c>
      <c r="L16">
        <f t="shared" si="3"/>
        <v>2.9616706875889998</v>
      </c>
      <c r="M16">
        <f t="shared" si="4"/>
        <v>3.2748990214247717</v>
      </c>
      <c r="N16">
        <f t="shared" si="5"/>
        <v>3.251662005821824</v>
      </c>
    </row>
    <row r="17" spans="4:23" x14ac:dyDescent="0.3">
      <c r="D17">
        <v>2.8</v>
      </c>
      <c r="E17">
        <v>3</v>
      </c>
      <c r="F17">
        <f t="shared" si="0"/>
        <v>2.923341375178</v>
      </c>
      <c r="G17">
        <v>150.80000000000001</v>
      </c>
      <c r="H17">
        <v>150</v>
      </c>
      <c r="I17">
        <v>160</v>
      </c>
      <c r="J17">
        <f t="shared" si="1"/>
        <v>9.8810319197532905</v>
      </c>
      <c r="K17">
        <f t="shared" si="2"/>
        <v>9.8109211495004001</v>
      </c>
      <c r="L17">
        <f t="shared" si="3"/>
        <v>2.9616706875889998</v>
      </c>
      <c r="M17">
        <f t="shared" si="4"/>
        <v>3.3363033780764866</v>
      </c>
      <c r="N17">
        <f t="shared" si="5"/>
        <v>3.3126306684309839</v>
      </c>
    </row>
    <row r="18" spans="4:23" x14ac:dyDescent="0.3">
      <c r="D18">
        <v>0.8</v>
      </c>
      <c r="E18">
        <v>1</v>
      </c>
      <c r="F18">
        <f t="shared" si="0"/>
        <v>0.92334137517800008</v>
      </c>
      <c r="G18">
        <v>150.6</v>
      </c>
      <c r="H18">
        <v>150</v>
      </c>
      <c r="I18">
        <v>565</v>
      </c>
      <c r="J18">
        <f t="shared" si="1"/>
        <v>2.7944572326749988</v>
      </c>
      <c r="K18">
        <f t="shared" si="2"/>
        <v>2.7783139538408212</v>
      </c>
      <c r="L18">
        <f t="shared" si="3"/>
        <v>0.96167068758899998</v>
      </c>
      <c r="M18">
        <f t="shared" si="4"/>
        <v>2.905835925685714</v>
      </c>
      <c r="N18">
        <f t="shared" si="5"/>
        <v>2.8890492241229886</v>
      </c>
      <c r="O18">
        <f>AVERAGE(L18:L21)</f>
        <v>0.96167068758899998</v>
      </c>
      <c r="P18">
        <f>_xlfn.STDEV.S(L18:L21)</f>
        <v>0</v>
      </c>
      <c r="Q18">
        <f t="shared" si="6"/>
        <v>0</v>
      </c>
      <c r="R18">
        <f>AVERAGE(J18:J21)</f>
        <v>2.8319052038766754</v>
      </c>
      <c r="S18">
        <f>_xlfn.STDEV.S(J18:J21)</f>
        <v>7.7727583042450296E-2</v>
      </c>
      <c r="T18">
        <f t="shared" si="7"/>
        <v>0.1236801301371469</v>
      </c>
      <c r="U18">
        <f>AVERAGE(K18:K21)</f>
        <v>2.7896413656762071</v>
      </c>
      <c r="V18">
        <f>_xlfn.STDEV.S(K18:K21)</f>
        <v>7.4349500709300242E-2</v>
      </c>
      <c r="W18">
        <f t="shared" si="8"/>
        <v>0.11830492552863854</v>
      </c>
    </row>
    <row r="19" spans="4:23" x14ac:dyDescent="0.3">
      <c r="D19">
        <v>0.8</v>
      </c>
      <c r="E19">
        <v>1</v>
      </c>
      <c r="F19">
        <f t="shared" si="0"/>
        <v>0.92334137517800008</v>
      </c>
      <c r="G19">
        <v>152</v>
      </c>
      <c r="H19">
        <v>150</v>
      </c>
      <c r="I19">
        <v>542</v>
      </c>
      <c r="J19">
        <f t="shared" si="1"/>
        <v>2.9401212755635378</v>
      </c>
      <c r="K19">
        <f t="shared" si="2"/>
        <v>2.8962128854613725</v>
      </c>
      <c r="L19">
        <f t="shared" si="3"/>
        <v>0.96167068758899998</v>
      </c>
      <c r="M19">
        <f t="shared" si="4"/>
        <v>3.0573057009096347</v>
      </c>
      <c r="N19">
        <f t="shared" si="5"/>
        <v>3.0116472539289454</v>
      </c>
    </row>
    <row r="20" spans="4:23" x14ac:dyDescent="0.3">
      <c r="D20">
        <v>0.8</v>
      </c>
      <c r="E20">
        <v>1</v>
      </c>
      <c r="F20">
        <f t="shared" si="0"/>
        <v>0.92334137517800008</v>
      </c>
      <c r="G20">
        <v>151.69999999999999</v>
      </c>
      <c r="H20">
        <v>150</v>
      </c>
      <c r="I20">
        <v>576</v>
      </c>
      <c r="J20">
        <f t="shared" si="1"/>
        <v>2.761112109907482</v>
      </c>
      <c r="K20">
        <f t="shared" si="2"/>
        <v>2.7252558748612219</v>
      </c>
      <c r="L20">
        <f t="shared" si="3"/>
        <v>0.96167068758899998</v>
      </c>
      <c r="M20">
        <f t="shared" si="4"/>
        <v>2.8711617662277438</v>
      </c>
      <c r="N20">
        <f t="shared" si="5"/>
        <v>2.8338764090789725</v>
      </c>
    </row>
    <row r="21" spans="4:23" x14ac:dyDescent="0.3">
      <c r="D21">
        <v>0.8</v>
      </c>
      <c r="E21">
        <v>1</v>
      </c>
      <c r="F21">
        <f t="shared" si="0"/>
        <v>0.92334137517800008</v>
      </c>
      <c r="G21">
        <v>153.69999999999999</v>
      </c>
      <c r="H21">
        <v>150</v>
      </c>
      <c r="I21">
        <v>569</v>
      </c>
      <c r="J21">
        <f t="shared" si="1"/>
        <v>2.8319301973606832</v>
      </c>
      <c r="K21">
        <f t="shared" si="2"/>
        <v>2.7587827485414125</v>
      </c>
      <c r="L21">
        <f t="shared" si="3"/>
        <v>0.96167068758899998</v>
      </c>
      <c r="M21">
        <f t="shared" si="4"/>
        <v>2.9448024504735626</v>
      </c>
      <c r="N21">
        <f t="shared" si="5"/>
        <v>2.8687395634964643</v>
      </c>
    </row>
    <row r="22" spans="4:23" x14ac:dyDescent="0.3">
      <c r="D22">
        <v>1.9</v>
      </c>
      <c r="E22">
        <v>2.1</v>
      </c>
      <c r="F22">
        <f t="shared" si="0"/>
        <v>2.0233413751780001</v>
      </c>
      <c r="G22">
        <v>147.80000000000001</v>
      </c>
      <c r="H22">
        <v>150</v>
      </c>
      <c r="I22">
        <v>245</v>
      </c>
      <c r="J22">
        <f t="shared" si="1"/>
        <v>6.3245450884622372</v>
      </c>
      <c r="K22">
        <f t="shared" si="2"/>
        <v>6.4071321792655667</v>
      </c>
      <c r="L22">
        <f t="shared" si="3"/>
        <v>2.0616706875890003</v>
      </c>
      <c r="M22">
        <f t="shared" si="4"/>
        <v>3.067679589439384</v>
      </c>
      <c r="N22">
        <f t="shared" si="5"/>
        <v>3.1077379223732002</v>
      </c>
      <c r="O22">
        <f>AVERAGE(L22:L25)</f>
        <v>1.9866706875889999</v>
      </c>
      <c r="P22">
        <f>_xlfn.STDEV.S(L22:L25)</f>
        <v>5.0000000000000155E-2</v>
      </c>
      <c r="Q22">
        <f t="shared" si="6"/>
        <v>7.9560000000000242E-2</v>
      </c>
      <c r="R22">
        <f>AVERAGE(J22:J25)</f>
        <v>6.1048067065479223</v>
      </c>
      <c r="S22">
        <f>_xlfn.STDEV.S(J22:J25)</f>
        <v>0.14651355348665729</v>
      </c>
      <c r="T22">
        <f t="shared" si="7"/>
        <v>0.23313236630796907</v>
      </c>
      <c r="U22">
        <f>AVERAGE(K22:K25)</f>
        <v>6.0955092910003055</v>
      </c>
      <c r="V22">
        <f>_xlfn.STDEV.S(K22:K25)</f>
        <v>0.21107861544256437</v>
      </c>
      <c r="W22">
        <f t="shared" si="8"/>
        <v>0.33586829289220843</v>
      </c>
    </row>
    <row r="23" spans="4:23" x14ac:dyDescent="0.3">
      <c r="D23">
        <v>1.8</v>
      </c>
      <c r="E23">
        <v>2</v>
      </c>
      <c r="F23">
        <f t="shared" si="0"/>
        <v>1.923341375178</v>
      </c>
      <c r="G23">
        <v>151.80000000000001</v>
      </c>
      <c r="H23">
        <v>150</v>
      </c>
      <c r="I23">
        <v>264</v>
      </c>
      <c r="J23">
        <f t="shared" si="1"/>
        <v>6.0282157600616895</v>
      </c>
      <c r="K23">
        <f t="shared" si="2"/>
        <v>5.946012817879029</v>
      </c>
      <c r="L23">
        <f t="shared" si="3"/>
        <v>1.961670687589</v>
      </c>
      <c r="M23">
        <f t="shared" si="4"/>
        <v>3.0730008855210529</v>
      </c>
      <c r="N23">
        <f t="shared" si="5"/>
        <v>3.0310963279912198</v>
      </c>
    </row>
    <row r="24" spans="4:23" x14ac:dyDescent="0.3">
      <c r="D24">
        <v>1.8</v>
      </c>
      <c r="E24">
        <v>2</v>
      </c>
      <c r="F24">
        <f t="shared" si="0"/>
        <v>1.923341375178</v>
      </c>
      <c r="G24">
        <v>149.6</v>
      </c>
      <c r="H24">
        <v>150</v>
      </c>
      <c r="I24">
        <v>260</v>
      </c>
      <c r="J24">
        <f t="shared" si="1"/>
        <v>6.0322480114062111</v>
      </c>
      <c r="K24">
        <f t="shared" si="2"/>
        <v>6.0374899381540912</v>
      </c>
      <c r="L24">
        <f t="shared" si="3"/>
        <v>1.961670687589</v>
      </c>
      <c r="M24">
        <f t="shared" si="4"/>
        <v>3.0750564045080226</v>
      </c>
      <c r="N24">
        <f t="shared" si="5"/>
        <v>3.0777285791910849</v>
      </c>
    </row>
    <row r="25" spans="4:23" x14ac:dyDescent="0.3">
      <c r="D25">
        <v>1.8</v>
      </c>
      <c r="E25">
        <v>2</v>
      </c>
      <c r="F25">
        <f t="shared" si="0"/>
        <v>1.923341375178</v>
      </c>
      <c r="G25">
        <v>150.80000000000001</v>
      </c>
      <c r="H25">
        <v>150</v>
      </c>
      <c r="I25">
        <v>262</v>
      </c>
      <c r="J25">
        <f t="shared" si="1"/>
        <v>6.0342179662615516</v>
      </c>
      <c r="K25">
        <f t="shared" si="2"/>
        <v>5.9914022287025324</v>
      </c>
      <c r="L25">
        <f t="shared" si="3"/>
        <v>1.961670687589</v>
      </c>
      <c r="M25">
        <f t="shared" si="4"/>
        <v>3.0760606275245586</v>
      </c>
      <c r="N25">
        <f t="shared" si="5"/>
        <v>3.0542344678995494</v>
      </c>
    </row>
    <row r="26" spans="4:23" x14ac:dyDescent="0.3">
      <c r="D26">
        <v>4.8</v>
      </c>
      <c r="E26">
        <v>5</v>
      </c>
      <c r="F26">
        <f t="shared" si="0"/>
        <v>4.9233413751779995</v>
      </c>
      <c r="G26">
        <v>148</v>
      </c>
      <c r="H26">
        <v>150</v>
      </c>
      <c r="I26">
        <v>92</v>
      </c>
      <c r="J26">
        <f t="shared" si="1"/>
        <v>16.865329536656517</v>
      </c>
      <c r="K26">
        <f t="shared" si="2"/>
        <v>17.062471564348517</v>
      </c>
      <c r="L26">
        <f t="shared" si="3"/>
        <v>4.9616706875889998</v>
      </c>
      <c r="M26">
        <f t="shared" si="4"/>
        <v>3.3991231177117487</v>
      </c>
      <c r="N26">
        <f t="shared" si="5"/>
        <v>3.4388561109120284</v>
      </c>
      <c r="O26">
        <f>AVERAGE(L26:L29)</f>
        <v>4.9866706875889992</v>
      </c>
      <c r="P26">
        <f>_xlfn.STDEV.S(L26:L29)</f>
        <v>2.8867513459481187E-2</v>
      </c>
      <c r="Q26">
        <f t="shared" si="6"/>
        <v>4.5933987416726461E-2</v>
      </c>
      <c r="R26">
        <f>AVERAGE(J26:J29)</f>
        <v>16.792233374572174</v>
      </c>
      <c r="S26">
        <f>_xlfn.STDEV.S(J26:J29)</f>
        <v>0.1311227170705819</v>
      </c>
      <c r="T26">
        <f t="shared" si="7"/>
        <v>0.20864246740270992</v>
      </c>
      <c r="U26">
        <f>AVERAGE(K26:K29)</f>
        <v>16.972721799714712</v>
      </c>
      <c r="V26">
        <f>_xlfn.STDEV.S(K26:K29)</f>
        <v>0.236916359293632</v>
      </c>
      <c r="W26">
        <f t="shared" si="8"/>
        <v>0.37698131090802722</v>
      </c>
    </row>
    <row r="27" spans="4:23" x14ac:dyDescent="0.3">
      <c r="D27">
        <v>4.8</v>
      </c>
      <c r="E27">
        <v>5</v>
      </c>
      <c r="F27">
        <f t="shared" si="0"/>
        <v>4.9233413751779995</v>
      </c>
      <c r="G27">
        <v>148.80000000000001</v>
      </c>
      <c r="H27">
        <v>150</v>
      </c>
      <c r="I27">
        <v>94</v>
      </c>
      <c r="J27">
        <f t="shared" si="1"/>
        <v>16.595717023074549</v>
      </c>
      <c r="K27">
        <f t="shared" si="2"/>
        <v>16.699440254468762</v>
      </c>
      <c r="L27">
        <f t="shared" si="3"/>
        <v>4.9616706875889998</v>
      </c>
      <c r="M27">
        <f t="shared" si="4"/>
        <v>3.3447840592457427</v>
      </c>
      <c r="N27">
        <f t="shared" si="5"/>
        <v>3.3656889596160275</v>
      </c>
    </row>
    <row r="28" spans="4:23" x14ac:dyDescent="0.3">
      <c r="D28">
        <v>4.9000000000000004</v>
      </c>
      <c r="E28">
        <v>5</v>
      </c>
      <c r="F28">
        <f t="shared" si="0"/>
        <v>5.0233413751780001</v>
      </c>
      <c r="G28">
        <v>149.5</v>
      </c>
      <c r="H28">
        <v>150</v>
      </c>
      <c r="I28">
        <v>93</v>
      </c>
      <c r="J28">
        <f t="shared" si="1"/>
        <v>16.853076318452029</v>
      </c>
      <c r="K28">
        <f t="shared" si="2"/>
        <v>16.879004128172731</v>
      </c>
      <c r="L28">
        <f t="shared" si="3"/>
        <v>5.0116706875889996</v>
      </c>
      <c r="M28">
        <f t="shared" si="4"/>
        <v>3.3627661051607642</v>
      </c>
      <c r="N28">
        <f t="shared" si="5"/>
        <v>3.3679395914763974</v>
      </c>
    </row>
    <row r="29" spans="4:23" x14ac:dyDescent="0.3">
      <c r="D29">
        <v>4.9000000000000004</v>
      </c>
      <c r="E29">
        <v>5</v>
      </c>
      <c r="F29">
        <f t="shared" si="0"/>
        <v>5.0233413751780001</v>
      </c>
      <c r="G29">
        <v>146.30000000000001</v>
      </c>
      <c r="H29">
        <v>150</v>
      </c>
      <c r="I29">
        <v>91</v>
      </c>
      <c r="J29">
        <f t="shared" si="1"/>
        <v>16.854810620105592</v>
      </c>
      <c r="K29">
        <f t="shared" si="2"/>
        <v>17.249971251868832</v>
      </c>
      <c r="L29">
        <f t="shared" si="3"/>
        <v>5.0116706875889996</v>
      </c>
      <c r="M29">
        <f t="shared" si="4"/>
        <v>3.3631121577571284</v>
      </c>
      <c r="N29">
        <f t="shared" si="5"/>
        <v>3.4419602418385153</v>
      </c>
    </row>
    <row r="30" spans="4:23" x14ac:dyDescent="0.3">
      <c r="D30">
        <v>3.8</v>
      </c>
      <c r="E30">
        <v>4</v>
      </c>
      <c r="F30">
        <f t="shared" si="0"/>
        <v>3.923341375178</v>
      </c>
      <c r="G30">
        <v>148.30000000000001</v>
      </c>
      <c r="H30">
        <v>150</v>
      </c>
      <c r="I30">
        <v>119</v>
      </c>
      <c r="J30">
        <f t="shared" si="1"/>
        <v>13.065172045555697</v>
      </c>
      <c r="K30">
        <f t="shared" si="2"/>
        <v>13.191154486723226</v>
      </c>
      <c r="L30">
        <f t="shared" si="3"/>
        <v>3.9616706875889998</v>
      </c>
      <c r="M30">
        <f t="shared" si="4"/>
        <v>3.2978945187155171</v>
      </c>
      <c r="N30">
        <f t="shared" si="5"/>
        <v>3.3296948502176291</v>
      </c>
      <c r="O30">
        <f>AVERAGE(L30:L33)</f>
        <v>3.9616706875889998</v>
      </c>
      <c r="P30">
        <f>_xlfn.STDEV.S(L30:L33)</f>
        <v>0</v>
      </c>
      <c r="Q30">
        <f t="shared" si="6"/>
        <v>0</v>
      </c>
      <c r="R30">
        <f>AVERAGE(J30:J33)</f>
        <v>13.186453433805648</v>
      </c>
      <c r="S30">
        <f>_xlfn.STDEV.S(J30:J33)</f>
        <v>0.24012002185231318</v>
      </c>
      <c r="T30">
        <f t="shared" si="7"/>
        <v>0.38207897877140073</v>
      </c>
      <c r="U30">
        <f>AVERAGE(K30:K33)</f>
        <v>13.11006132389501</v>
      </c>
      <c r="V30">
        <f>_xlfn.STDEV.S(K30:K33)</f>
        <v>0.16218632565643354</v>
      </c>
      <c r="W30">
        <f t="shared" si="8"/>
        <v>0.25807088138451706</v>
      </c>
    </row>
    <row r="31" spans="4:23" x14ac:dyDescent="0.3">
      <c r="D31">
        <v>3.8</v>
      </c>
      <c r="E31">
        <v>4</v>
      </c>
      <c r="F31">
        <f t="shared" si="0"/>
        <v>3.923341375178</v>
      </c>
      <c r="G31">
        <v>150.19999999999999</v>
      </c>
      <c r="H31">
        <v>150</v>
      </c>
      <c r="I31">
        <v>122</v>
      </c>
      <c r="J31">
        <f t="shared" si="1"/>
        <v>12.907170451336643</v>
      </c>
      <c r="K31">
        <f t="shared" si="2"/>
        <v>12.866781835410359</v>
      </c>
      <c r="L31">
        <f t="shared" si="3"/>
        <v>3.9616706875889998</v>
      </c>
      <c r="M31">
        <f t="shared" si="4"/>
        <v>3.258011952324011</v>
      </c>
      <c r="N31">
        <f t="shared" si="5"/>
        <v>3.2478171079991625</v>
      </c>
    </row>
    <row r="32" spans="4:23" x14ac:dyDescent="0.3">
      <c r="D32">
        <v>3.8</v>
      </c>
      <c r="E32">
        <v>4</v>
      </c>
      <c r="F32">
        <f t="shared" si="0"/>
        <v>3.923341375178</v>
      </c>
      <c r="G32">
        <v>152</v>
      </c>
      <c r="H32">
        <v>150</v>
      </c>
      <c r="I32">
        <v>119</v>
      </c>
      <c r="J32">
        <f t="shared" si="1"/>
        <v>13.391140599625526</v>
      </c>
      <c r="K32">
        <f t="shared" si="2"/>
        <v>13.191154486723226</v>
      </c>
      <c r="L32">
        <f t="shared" si="3"/>
        <v>3.9616706875889998</v>
      </c>
      <c r="M32">
        <f t="shared" si="4"/>
        <v>3.380175096727974</v>
      </c>
      <c r="N32">
        <f t="shared" si="5"/>
        <v>3.3296948502176291</v>
      </c>
    </row>
    <row r="33" spans="4:21" x14ac:dyDescent="0.3">
      <c r="D33">
        <v>3.8</v>
      </c>
      <c r="E33">
        <v>4</v>
      </c>
      <c r="F33">
        <f t="shared" si="0"/>
        <v>3.923341375178</v>
      </c>
      <c r="G33">
        <v>151.9</v>
      </c>
      <c r="H33">
        <v>150</v>
      </c>
      <c r="I33">
        <v>119</v>
      </c>
      <c r="J33">
        <f t="shared" si="1"/>
        <v>13.382330638704723</v>
      </c>
      <c r="K33">
        <f t="shared" si="2"/>
        <v>13.191154486723226</v>
      </c>
      <c r="L33">
        <f t="shared" si="3"/>
        <v>3.9616706875889998</v>
      </c>
      <c r="M33">
        <f t="shared" si="4"/>
        <v>3.3779512973222325</v>
      </c>
      <c r="N33">
        <f t="shared" si="5"/>
        <v>3.3296948502176291</v>
      </c>
      <c r="Q33" s="10" t="s">
        <v>29</v>
      </c>
    </row>
    <row r="34" spans="4:21" x14ac:dyDescent="0.3">
      <c r="Q34" s="10"/>
      <c r="R34" t="s">
        <v>30</v>
      </c>
      <c r="T34" t="s">
        <v>31</v>
      </c>
    </row>
    <row r="35" spans="4:21" x14ac:dyDescent="0.3">
      <c r="L35" t="s">
        <v>7</v>
      </c>
      <c r="M35" s="7">
        <f>AVERAGE(M10:M33)</f>
        <v>3.2637646541424292</v>
      </c>
      <c r="N35" s="6">
        <f>AVERAGE(N10:N33)</f>
        <v>3.2511614549786287</v>
      </c>
      <c r="P35" s="6" t="s">
        <v>11</v>
      </c>
      <c r="Q35" s="7">
        <f>3.4029/1000/60/60/100000</f>
        <v>9.4525000000000008E-12</v>
      </c>
      <c r="R35" s="7">
        <v>3.4028999999999998</v>
      </c>
      <c r="T35" t="s">
        <v>4</v>
      </c>
      <c r="U35" t="s">
        <v>5</v>
      </c>
    </row>
    <row r="36" spans="4:21" x14ac:dyDescent="0.3">
      <c r="L36" t="s">
        <v>8</v>
      </c>
      <c r="M36" s="7">
        <f>_xlfn.STDEV.S(M10:M33)</f>
        <v>0.20793010428919084</v>
      </c>
      <c r="N36">
        <f>_xlfn.STDEV.S(N10:N33)</f>
        <v>0.21667760115515003</v>
      </c>
      <c r="T36">
        <v>0.2</v>
      </c>
      <c r="U36">
        <f>$R$35*T36</f>
        <v>0.68057999999999996</v>
      </c>
    </row>
    <row r="37" spans="4:21" x14ac:dyDescent="0.3">
      <c r="T37">
        <v>0.4</v>
      </c>
      <c r="U37">
        <f t="shared" ref="U37:U66" si="9">$R$35*T37</f>
        <v>1.3611599999999999</v>
      </c>
    </row>
    <row r="38" spans="4:21" x14ac:dyDescent="0.3">
      <c r="T38">
        <v>0.6</v>
      </c>
      <c r="U38">
        <f t="shared" si="9"/>
        <v>2.0417399999999999</v>
      </c>
    </row>
    <row r="39" spans="4:21" x14ac:dyDescent="0.3">
      <c r="T39">
        <v>0.8</v>
      </c>
      <c r="U39">
        <f t="shared" si="9"/>
        <v>2.7223199999999999</v>
      </c>
    </row>
    <row r="40" spans="4:21" x14ac:dyDescent="0.3">
      <c r="T40">
        <v>1</v>
      </c>
      <c r="U40">
        <f t="shared" si="9"/>
        <v>3.4028999999999998</v>
      </c>
    </row>
    <row r="41" spans="4:21" x14ac:dyDescent="0.3">
      <c r="T41">
        <v>1.2</v>
      </c>
      <c r="U41">
        <f t="shared" si="9"/>
        <v>4.0834799999999998</v>
      </c>
    </row>
    <row r="42" spans="4:21" x14ac:dyDescent="0.3">
      <c r="T42">
        <v>1.4</v>
      </c>
      <c r="U42">
        <f t="shared" si="9"/>
        <v>4.7640599999999997</v>
      </c>
    </row>
    <row r="43" spans="4:21" x14ac:dyDescent="0.3">
      <c r="T43">
        <v>1.6</v>
      </c>
      <c r="U43">
        <f t="shared" si="9"/>
        <v>5.4446399999999997</v>
      </c>
    </row>
    <row r="44" spans="4:21" x14ac:dyDescent="0.3">
      <c r="T44">
        <v>1.8</v>
      </c>
      <c r="U44">
        <f t="shared" si="9"/>
        <v>6.1252199999999997</v>
      </c>
    </row>
    <row r="45" spans="4:21" x14ac:dyDescent="0.3">
      <c r="T45">
        <v>2</v>
      </c>
      <c r="U45">
        <f t="shared" si="9"/>
        <v>6.8057999999999996</v>
      </c>
    </row>
    <row r="46" spans="4:21" x14ac:dyDescent="0.3">
      <c r="T46">
        <v>2.2000000000000002</v>
      </c>
      <c r="U46">
        <f t="shared" si="9"/>
        <v>7.4863800000000005</v>
      </c>
    </row>
    <row r="47" spans="4:21" x14ac:dyDescent="0.3">
      <c r="T47">
        <v>2.4</v>
      </c>
      <c r="U47">
        <f t="shared" si="9"/>
        <v>8.1669599999999996</v>
      </c>
    </row>
    <row r="48" spans="4:21" x14ac:dyDescent="0.3">
      <c r="T48">
        <v>2.6</v>
      </c>
      <c r="U48">
        <f t="shared" si="9"/>
        <v>8.8475400000000004</v>
      </c>
    </row>
    <row r="49" spans="20:21" x14ac:dyDescent="0.3">
      <c r="T49">
        <v>2.8</v>
      </c>
      <c r="U49">
        <f t="shared" si="9"/>
        <v>9.5281199999999995</v>
      </c>
    </row>
    <row r="50" spans="20:21" x14ac:dyDescent="0.3">
      <c r="T50">
        <v>3</v>
      </c>
      <c r="U50">
        <f t="shared" si="9"/>
        <v>10.2087</v>
      </c>
    </row>
    <row r="51" spans="20:21" x14ac:dyDescent="0.3">
      <c r="T51">
        <v>3.2</v>
      </c>
      <c r="U51">
        <f t="shared" si="9"/>
        <v>10.889279999999999</v>
      </c>
    </row>
    <row r="52" spans="20:21" x14ac:dyDescent="0.3">
      <c r="T52">
        <v>3.4</v>
      </c>
      <c r="U52">
        <f t="shared" si="9"/>
        <v>11.569859999999998</v>
      </c>
    </row>
    <row r="53" spans="20:21" x14ac:dyDescent="0.3">
      <c r="T53">
        <v>3.6</v>
      </c>
      <c r="U53">
        <f t="shared" si="9"/>
        <v>12.250439999999999</v>
      </c>
    </row>
    <row r="54" spans="20:21" x14ac:dyDescent="0.3">
      <c r="T54">
        <v>3.8</v>
      </c>
      <c r="U54">
        <f t="shared" si="9"/>
        <v>12.931019999999998</v>
      </c>
    </row>
    <row r="55" spans="20:21" x14ac:dyDescent="0.3">
      <c r="T55">
        <v>4</v>
      </c>
      <c r="U55">
        <f t="shared" si="9"/>
        <v>13.611599999999999</v>
      </c>
    </row>
    <row r="56" spans="20:21" x14ac:dyDescent="0.3">
      <c r="T56">
        <v>4.2</v>
      </c>
      <c r="U56">
        <f t="shared" si="9"/>
        <v>14.29218</v>
      </c>
    </row>
    <row r="57" spans="20:21" x14ac:dyDescent="0.3">
      <c r="T57">
        <v>4.4000000000000004</v>
      </c>
      <c r="U57">
        <f t="shared" si="9"/>
        <v>14.972760000000001</v>
      </c>
    </row>
    <row r="58" spans="20:21" x14ac:dyDescent="0.3">
      <c r="T58">
        <v>4.5999999999999996</v>
      </c>
      <c r="U58">
        <f t="shared" si="9"/>
        <v>15.653339999999998</v>
      </c>
    </row>
    <row r="59" spans="20:21" x14ac:dyDescent="0.3">
      <c r="T59">
        <v>4.8</v>
      </c>
      <c r="U59">
        <f t="shared" si="9"/>
        <v>16.333919999999999</v>
      </c>
    </row>
    <row r="60" spans="20:21" x14ac:dyDescent="0.3">
      <c r="T60">
        <v>5</v>
      </c>
      <c r="U60">
        <f t="shared" si="9"/>
        <v>17.014499999999998</v>
      </c>
    </row>
    <row r="61" spans="20:21" x14ac:dyDescent="0.3">
      <c r="T61">
        <v>5.2</v>
      </c>
      <c r="U61">
        <f t="shared" si="9"/>
        <v>17.695080000000001</v>
      </c>
    </row>
    <row r="62" spans="20:21" x14ac:dyDescent="0.3">
      <c r="T62">
        <v>5.4</v>
      </c>
      <c r="U62">
        <f t="shared" si="9"/>
        <v>18.37566</v>
      </c>
    </row>
    <row r="63" spans="20:21" x14ac:dyDescent="0.3">
      <c r="T63">
        <v>5.6</v>
      </c>
      <c r="U63">
        <f t="shared" si="9"/>
        <v>19.056239999999999</v>
      </c>
    </row>
    <row r="64" spans="20:21" x14ac:dyDescent="0.3">
      <c r="T64">
        <v>5.8</v>
      </c>
      <c r="U64">
        <f t="shared" si="9"/>
        <v>19.736819999999998</v>
      </c>
    </row>
    <row r="65" spans="20:21" x14ac:dyDescent="0.3">
      <c r="T65">
        <v>6</v>
      </c>
      <c r="U65">
        <f t="shared" si="9"/>
        <v>20.417400000000001</v>
      </c>
    </row>
    <row r="66" spans="20:21" x14ac:dyDescent="0.3">
      <c r="T66">
        <v>6.2</v>
      </c>
      <c r="U66">
        <f t="shared" si="9"/>
        <v>21.09798</v>
      </c>
    </row>
  </sheetData>
  <mergeCells count="3">
    <mergeCell ref="P1:P2"/>
    <mergeCell ref="F6:F8"/>
    <mergeCell ref="Q33:Q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0.3m</vt:lpstr>
      <vt:lpstr>1.5m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Junker, M.A. (TNW)</dc:creator>
  <cp:lastModifiedBy>Junker, M.A. (TNW)</cp:lastModifiedBy>
  <dcterms:created xsi:type="dcterms:W3CDTF">2015-06-05T18:17:20Z</dcterms:created>
  <dcterms:modified xsi:type="dcterms:W3CDTF">2021-05-20T07:33:47Z</dcterms:modified>
</cp:coreProperties>
</file>