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aakamat\surfdrive\MORISAL_DELFT\09 Experimental data\04 Encapsulation\Mortars with capsules to reduce leaching\Mix design\"/>
    </mc:Choice>
  </mc:AlternateContent>
  <xr:revisionPtr revIDLastSave="0" documentId="13_ncr:1_{00E099BD-444B-4D15-8B12-6638DFF853C0}" xr6:coauthVersionLast="47" xr6:coauthVersionMax="47" xr10:uidLastSave="{00000000-0000-0000-0000-000000000000}"/>
  <bookViews>
    <workbookView xWindow="-120" yWindow="-120" windowWidth="25440" windowHeight="15390" activeTab="4" xr2:uid="{00000000-000D-0000-FFFF-FFFF00000000}"/>
  </bookViews>
  <sheets>
    <sheet name="Casting schedule" sheetId="9" r:id="rId1"/>
    <sheet name="Mix design_Ref" sheetId="1" r:id="rId2"/>
    <sheet name="Mixed in inhibitor MI" sheetId="8" r:id="rId3"/>
    <sheet name="CA" sheetId="5" r:id="rId4"/>
    <sheet name="CsCA  0.25" sheetId="6" r:id="rId5"/>
    <sheet name="Test 2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5" l="1"/>
  <c r="C40" i="5"/>
  <c r="D42" i="8"/>
  <c r="D35" i="8"/>
  <c r="C42" i="8"/>
  <c r="D40" i="8"/>
  <c r="C16" i="6" l="1"/>
  <c r="E9" i="6"/>
  <c r="E9" i="5"/>
  <c r="E9" i="8"/>
  <c r="C45" i="8"/>
  <c r="C35" i="8"/>
  <c r="D29" i="8"/>
  <c r="D28" i="8"/>
  <c r="D27" i="8"/>
  <c r="C46" i="8" s="1"/>
  <c r="D46" i="8" s="1"/>
  <c r="D26" i="8"/>
  <c r="J8" i="8"/>
  <c r="E7" i="8"/>
  <c r="I6" i="8"/>
  <c r="E6" i="8"/>
  <c r="C45" i="6"/>
  <c r="C35" i="6"/>
  <c r="D35" i="6" s="1"/>
  <c r="D29" i="6"/>
  <c r="D28" i="6"/>
  <c r="D27" i="6"/>
  <c r="C46" i="6" s="1"/>
  <c r="D46" i="6" s="1"/>
  <c r="D26" i="6"/>
  <c r="J8" i="6"/>
  <c r="E7" i="6"/>
  <c r="I6" i="6"/>
  <c r="J6" i="6" s="1"/>
  <c r="J7" i="6" s="1"/>
  <c r="E6" i="6"/>
  <c r="D29" i="5"/>
  <c r="D28" i="5"/>
  <c r="D27" i="5"/>
  <c r="C46" i="5" s="1"/>
  <c r="D26" i="5"/>
  <c r="D30" i="5" s="1"/>
  <c r="D32" i="5" s="1"/>
  <c r="J8" i="5"/>
  <c r="E7" i="5"/>
  <c r="I6" i="5"/>
  <c r="E6" i="5"/>
  <c r="D30" i="6" l="1"/>
  <c r="D32" i="6" s="1"/>
  <c r="D30" i="8"/>
  <c r="D32" i="8" s="1"/>
  <c r="E35" i="8"/>
  <c r="J6" i="8"/>
  <c r="K6" i="8" s="1"/>
  <c r="E35" i="6"/>
  <c r="D36" i="6"/>
  <c r="C36" i="6" s="1"/>
  <c r="B48" i="6"/>
  <c r="C48" i="6" s="1"/>
  <c r="I7" i="6"/>
  <c r="C20" i="6" s="1"/>
  <c r="J12" i="6"/>
  <c r="K6" i="6"/>
  <c r="J6" i="5"/>
  <c r="J7" i="5" s="1"/>
  <c r="C45" i="5"/>
  <c r="D46" i="5" s="1"/>
  <c r="C35" i="5"/>
  <c r="B49" i="6" l="1"/>
  <c r="B48" i="8"/>
  <c r="C48" i="8" s="1"/>
  <c r="D36" i="8"/>
  <c r="J7" i="8"/>
  <c r="J12" i="8" s="1"/>
  <c r="G35" i="8"/>
  <c r="G35" i="6"/>
  <c r="B58" i="6"/>
  <c r="E36" i="6"/>
  <c r="C49" i="6" s="1"/>
  <c r="C52" i="6" s="1"/>
  <c r="C39" i="6"/>
  <c r="C40" i="6" s="1"/>
  <c r="D40" i="6" s="1"/>
  <c r="C42" i="6" s="1"/>
  <c r="I12" i="6"/>
  <c r="C37" i="6" s="1"/>
  <c r="K7" i="6"/>
  <c r="J12" i="5"/>
  <c r="C16" i="5"/>
  <c r="K6" i="5"/>
  <c r="I7" i="5"/>
  <c r="K7" i="5" s="1"/>
  <c r="I12" i="5"/>
  <c r="D35" i="5"/>
  <c r="C20" i="5" l="1"/>
  <c r="C36" i="8"/>
  <c r="B49" i="8"/>
  <c r="C16" i="8"/>
  <c r="I7" i="8"/>
  <c r="B60" i="6"/>
  <c r="B57" i="6"/>
  <c r="D37" i="6"/>
  <c r="B59" i="6"/>
  <c r="I37" i="6"/>
  <c r="D36" i="5"/>
  <c r="G35" i="5" s="1"/>
  <c r="E35" i="5"/>
  <c r="B48" i="5"/>
  <c r="D22" i="1"/>
  <c r="C42" i="1" s="1"/>
  <c r="B58" i="8" l="1"/>
  <c r="C39" i="8"/>
  <c r="E36" i="8"/>
  <c r="C49" i="8" s="1"/>
  <c r="C52" i="8" s="1"/>
  <c r="I12" i="8"/>
  <c r="C37" i="8" s="1"/>
  <c r="K7" i="8"/>
  <c r="C20" i="8"/>
  <c r="G37" i="6"/>
  <c r="B50" i="6"/>
  <c r="C50" i="6" s="1"/>
  <c r="C48" i="5"/>
  <c r="C36" i="5"/>
  <c r="B49" i="5"/>
  <c r="D24" i="1"/>
  <c r="C37" i="5" l="1"/>
  <c r="B59" i="5" s="1"/>
  <c r="B58" i="5"/>
  <c r="B61" i="8"/>
  <c r="C40" i="8"/>
  <c r="D37" i="8"/>
  <c r="B59" i="8"/>
  <c r="I37" i="8"/>
  <c r="E36" i="5"/>
  <c r="C49" i="5" s="1"/>
  <c r="C52" i="5" s="1"/>
  <c r="C39" i="5"/>
  <c r="C42" i="5" s="1"/>
  <c r="D23" i="1"/>
  <c r="J5" i="1"/>
  <c r="D21" i="1"/>
  <c r="E4" i="1"/>
  <c r="I3" i="1"/>
  <c r="E3" i="1"/>
  <c r="B60" i="8" l="1"/>
  <c r="B57" i="8"/>
  <c r="B60" i="5"/>
  <c r="B57" i="5"/>
  <c r="G37" i="8"/>
  <c r="B50" i="8"/>
  <c r="C50" i="8" s="1"/>
  <c r="I37" i="5"/>
  <c r="D37" i="5"/>
  <c r="D25" i="1"/>
  <c r="J3" i="1"/>
  <c r="G37" i="5" l="1"/>
  <c r="B50" i="5"/>
  <c r="C50" i="5" s="1"/>
  <c r="D27" i="1"/>
  <c r="J4" i="1"/>
  <c r="C11" i="1" s="1"/>
  <c r="K3" i="1"/>
  <c r="C30" i="1" l="1"/>
  <c r="C41" i="1"/>
  <c r="D42" i="1" s="1"/>
  <c r="J7" i="1"/>
  <c r="I4" i="1"/>
  <c r="C15" i="1" s="1"/>
  <c r="D30" i="1" l="1"/>
  <c r="E30" i="1" s="1"/>
  <c r="K4" i="1"/>
  <c r="I7" i="1"/>
  <c r="D31" i="1" l="1"/>
  <c r="G30" i="1" s="1"/>
  <c r="B44" i="1"/>
  <c r="C44" i="1" s="1"/>
  <c r="C31" i="1" l="1"/>
  <c r="B45" i="1"/>
  <c r="C34" i="1" l="1"/>
  <c r="E31" i="1"/>
  <c r="C45" i="1" s="1"/>
  <c r="C48" i="1" s="1"/>
  <c r="C32" i="1"/>
  <c r="I32" i="1" l="1"/>
  <c r="C37" i="1"/>
  <c r="D32" i="1"/>
  <c r="G32" i="1" l="1"/>
  <c r="B46" i="1"/>
  <c r="C46" i="1" s="1"/>
</calcChain>
</file>

<file path=xl/sharedStrings.xml><?xml version="1.0" encoding="utf-8"?>
<sst xmlns="http://schemas.openxmlformats.org/spreadsheetml/2006/main" count="326" uniqueCount="58">
  <si>
    <t>Sand</t>
  </si>
  <si>
    <t>Calibration</t>
  </si>
  <si>
    <t>Actual</t>
  </si>
  <si>
    <t>Weight (g)</t>
  </si>
  <si>
    <t>Volume (ml)</t>
  </si>
  <si>
    <t>Density (g/ml)</t>
  </si>
  <si>
    <t>Bags</t>
  </si>
  <si>
    <t>NHL</t>
  </si>
  <si>
    <t>Volumetric proportion</t>
  </si>
  <si>
    <t xml:space="preserve">Sand </t>
  </si>
  <si>
    <t>Weight proportion</t>
  </si>
  <si>
    <t xml:space="preserve">Material Quantities </t>
  </si>
  <si>
    <t xml:space="preserve">Volume required </t>
  </si>
  <si>
    <t>cubes</t>
  </si>
  <si>
    <t>cm3</t>
  </si>
  <si>
    <t>cyinders</t>
  </si>
  <si>
    <t>Prisms</t>
  </si>
  <si>
    <t>water</t>
  </si>
  <si>
    <t>Sand Bags required</t>
  </si>
  <si>
    <t>w/b</t>
  </si>
  <si>
    <t>Volume ratios</t>
  </si>
  <si>
    <t>FeCN</t>
  </si>
  <si>
    <t>%</t>
  </si>
  <si>
    <t>1 bag</t>
  </si>
  <si>
    <t>Slabs</t>
  </si>
  <si>
    <t>FeCN water</t>
  </si>
  <si>
    <t>Water to be added</t>
  </si>
  <si>
    <t>Total Volume</t>
  </si>
  <si>
    <t>for 165mm flow</t>
  </si>
  <si>
    <t>Volume 1 cylinder</t>
  </si>
  <si>
    <t>total volume</t>
  </si>
  <si>
    <t>1 cylinder calculation</t>
  </si>
  <si>
    <t>ml</t>
  </si>
  <si>
    <t>g</t>
  </si>
  <si>
    <t>CA Capsules</t>
  </si>
  <si>
    <t>FeCN (% wt)</t>
  </si>
  <si>
    <t>Total FeCN per unit mass of capsules</t>
  </si>
  <si>
    <t>Capsules</t>
  </si>
  <si>
    <t>Corrected Sand</t>
  </si>
  <si>
    <t>Final Mix</t>
  </si>
  <si>
    <t>Water</t>
  </si>
  <si>
    <t>CsCA 0.25</t>
  </si>
  <si>
    <t>Reference</t>
  </si>
  <si>
    <t>Mixed in</t>
  </si>
  <si>
    <t>Calcium alginate</t>
  </si>
  <si>
    <t>Chitosan calcium alginate 0.25</t>
  </si>
  <si>
    <t>Symbol</t>
  </si>
  <si>
    <t>R</t>
  </si>
  <si>
    <t>MI</t>
  </si>
  <si>
    <t>CA</t>
  </si>
  <si>
    <t>CsCA</t>
  </si>
  <si>
    <t>Casted on</t>
  </si>
  <si>
    <t>Flow [mm]</t>
  </si>
  <si>
    <t>Compacted</t>
  </si>
  <si>
    <t>1layer</t>
  </si>
  <si>
    <t>1 layer</t>
  </si>
  <si>
    <t>2 l;ayers</t>
  </si>
  <si>
    <t>2 layers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</si>
</sst>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/>
    <xf numFmtId="0" fontId="0" fillId="2" borderId="0" xfId="0" applyFill="1"/>
    <xf numFmtId="0" fontId="1" fillId="0" borderId="0" xfId="0" applyFont="1"/>
    <xf numFmtId="2" fontId="1" fillId="0" borderId="0" xfId="0" applyNumberFormat="1" applyFont="1"/>
    <xf numFmtId="9" fontId="0" fillId="0" borderId="0" xfId="0" applyNumberFormat="1"/>
    <xf numFmtId="0" fontId="0" fillId="0" borderId="0" xfId="0" applyAlignment="1">
      <alignment horizontal="center"/>
    </xf>
    <xf numFmtId="2" fontId="0" fillId="2" borderId="0" xfId="0" applyNumberFormat="1" applyFill="1"/>
    <xf numFmtId="14" fontId="0" fillId="0" borderId="0" xfId="0" applyNumberFormat="1"/>
    <xf numFmtId="164" fontId="0" fillId="0" borderId="0" xfId="0" applyNumberFormat="1"/>
    <xf numFmtId="0" fontId="0" fillId="3" borderId="0" xfId="0" applyFill="1"/>
    <xf numFmtId="165" fontId="0" fillId="0" borderId="0" xfId="0" applyNumberFormat="1"/>
    <xf numFmtId="0" fontId="1" fillId="0" borderId="1" xfId="0" applyFont="1" applyBorder="1"/>
    <xf numFmtId="2" fontId="1" fillId="0" borderId="1" xfId="0" applyNumberFormat="1" applyFont="1" applyBorder="1"/>
    <xf numFmtId="0" fontId="1" fillId="0" borderId="2" xfId="0" applyFont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4EA41-20AE-4073-902F-E7F13B94E590}">
  <dimension ref="A1:G6"/>
  <sheetViews>
    <sheetView workbookViewId="0">
      <selection activeCell="I28" sqref="I28"/>
    </sheetView>
  </sheetViews>
  <sheetFormatPr defaultRowHeight="15" x14ac:dyDescent="0.25"/>
  <cols>
    <col min="1" max="1" width="30.7109375" customWidth="1"/>
    <col min="3" max="3" width="9.42578125" bestFit="1" customWidth="1"/>
  </cols>
  <sheetData>
    <row r="1" spans="1:7" x14ac:dyDescent="0.25">
      <c r="E1" t="s">
        <v>52</v>
      </c>
      <c r="G1" t="s">
        <v>53</v>
      </c>
    </row>
    <row r="2" spans="1:7" x14ac:dyDescent="0.25">
      <c r="B2" t="s">
        <v>46</v>
      </c>
      <c r="C2" t="s">
        <v>51</v>
      </c>
    </row>
    <row r="3" spans="1:7" x14ac:dyDescent="0.25">
      <c r="A3" t="s">
        <v>42</v>
      </c>
      <c r="B3" t="s">
        <v>47</v>
      </c>
      <c r="C3" s="8">
        <v>45118</v>
      </c>
      <c r="E3">
        <v>175</v>
      </c>
      <c r="F3">
        <v>176</v>
      </c>
      <c r="G3" t="s">
        <v>54</v>
      </c>
    </row>
    <row r="4" spans="1:7" x14ac:dyDescent="0.25">
      <c r="A4" t="s">
        <v>43</v>
      </c>
      <c r="B4" t="s">
        <v>48</v>
      </c>
      <c r="C4" s="8">
        <v>45118</v>
      </c>
      <c r="E4">
        <v>140</v>
      </c>
      <c r="F4">
        <v>145</v>
      </c>
      <c r="G4" t="s">
        <v>55</v>
      </c>
    </row>
    <row r="5" spans="1:7" x14ac:dyDescent="0.25">
      <c r="A5" t="s">
        <v>44</v>
      </c>
      <c r="B5" t="s">
        <v>49</v>
      </c>
      <c r="C5" s="8">
        <v>45118</v>
      </c>
      <c r="E5">
        <v>138</v>
      </c>
      <c r="F5">
        <v>135</v>
      </c>
      <c r="G5" t="s">
        <v>56</v>
      </c>
    </row>
    <row r="6" spans="1:7" x14ac:dyDescent="0.25">
      <c r="A6" t="s">
        <v>45</v>
      </c>
      <c r="B6" t="s">
        <v>50</v>
      </c>
      <c r="C6" s="8">
        <v>45118</v>
      </c>
      <c r="E6">
        <v>138</v>
      </c>
      <c r="F6">
        <v>140</v>
      </c>
      <c r="G6" t="s">
        <v>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workbookViewId="0">
      <selection activeCell="I22" sqref="I22"/>
    </sheetView>
  </sheetViews>
  <sheetFormatPr defaultRowHeight="15" x14ac:dyDescent="0.25"/>
  <cols>
    <col min="3" max="3" width="15.140625" customWidth="1"/>
    <col min="4" max="4" width="14.85546875" customWidth="1"/>
    <col min="5" max="5" width="16.28515625" customWidth="1"/>
    <col min="7" max="8" width="21.140625" customWidth="1"/>
    <col min="9" max="9" width="12.5703125" customWidth="1"/>
    <col min="10" max="10" width="12.85546875" customWidth="1"/>
    <col min="11" max="11" width="13.85546875" customWidth="1"/>
  </cols>
  <sheetData>
    <row r="1" spans="2:11" x14ac:dyDescent="0.25">
      <c r="C1" s="15" t="s">
        <v>1</v>
      </c>
      <c r="D1" s="15"/>
      <c r="E1" s="15"/>
      <c r="G1" s="15" t="s">
        <v>2</v>
      </c>
      <c r="H1" s="15"/>
      <c r="I1" s="15"/>
      <c r="J1" s="15"/>
    </row>
    <row r="2" spans="2:11" x14ac:dyDescent="0.25">
      <c r="C2" t="s">
        <v>3</v>
      </c>
      <c r="D2" t="s">
        <v>4</v>
      </c>
      <c r="E2" t="s">
        <v>5</v>
      </c>
      <c r="G2" t="s">
        <v>6</v>
      </c>
      <c r="I2" t="s">
        <v>3</v>
      </c>
      <c r="J2" t="s">
        <v>4</v>
      </c>
      <c r="K2" t="s">
        <v>5</v>
      </c>
    </row>
    <row r="3" spans="2:11" x14ac:dyDescent="0.25">
      <c r="B3" t="s">
        <v>0</v>
      </c>
      <c r="C3">
        <v>424.5</v>
      </c>
      <c r="D3">
        <v>250</v>
      </c>
      <c r="E3">
        <f>C3/D3</f>
        <v>1.698</v>
      </c>
      <c r="G3" s="2">
        <v>1</v>
      </c>
      <c r="H3" s="2" t="s">
        <v>0</v>
      </c>
      <c r="I3">
        <f>1350*G3</f>
        <v>1350</v>
      </c>
      <c r="J3" s="1">
        <f>I3/E3</f>
        <v>795.05300353356893</v>
      </c>
      <c r="K3">
        <f>I3/J3</f>
        <v>1.698</v>
      </c>
    </row>
    <row r="4" spans="2:11" x14ac:dyDescent="0.25">
      <c r="B4" t="s">
        <v>7</v>
      </c>
      <c r="C4">
        <v>173.7</v>
      </c>
      <c r="D4">
        <v>250</v>
      </c>
      <c r="E4">
        <f>C4/D4</f>
        <v>0.69479999999999997</v>
      </c>
      <c r="H4" t="s">
        <v>7</v>
      </c>
      <c r="I4" s="1">
        <f>E4*J4</f>
        <v>184.13427561837455</v>
      </c>
      <c r="J4" s="1">
        <f>J3/C10</f>
        <v>265.01766784452298</v>
      </c>
      <c r="K4">
        <f>I4/J4</f>
        <v>0.69479999999999997</v>
      </c>
    </row>
    <row r="5" spans="2:11" x14ac:dyDescent="0.25">
      <c r="B5" t="s">
        <v>17</v>
      </c>
      <c r="G5" t="s">
        <v>28</v>
      </c>
      <c r="H5" t="s">
        <v>17</v>
      </c>
      <c r="I5" s="2">
        <v>218.3</v>
      </c>
      <c r="J5">
        <f>I5</f>
        <v>218.3</v>
      </c>
      <c r="K5">
        <v>1</v>
      </c>
    </row>
    <row r="7" spans="2:11" x14ac:dyDescent="0.25">
      <c r="B7" t="s">
        <v>8</v>
      </c>
      <c r="G7" t="s">
        <v>19</v>
      </c>
      <c r="I7" s="9">
        <f>I5/I4</f>
        <v>1.1855478794857035</v>
      </c>
      <c r="J7" s="1">
        <f>J3+J4+J5</f>
        <v>1278.3706713780919</v>
      </c>
    </row>
    <row r="9" spans="2:11" x14ac:dyDescent="0.25">
      <c r="B9" t="s">
        <v>7</v>
      </c>
      <c r="C9" s="2">
        <v>1</v>
      </c>
    </row>
    <row r="10" spans="2:11" x14ac:dyDescent="0.25">
      <c r="B10" t="s">
        <v>9</v>
      </c>
      <c r="C10" s="2">
        <v>3</v>
      </c>
    </row>
    <row r="11" spans="2:11" x14ac:dyDescent="0.25">
      <c r="B11" t="s">
        <v>17</v>
      </c>
      <c r="C11" s="1">
        <f>J5/J4</f>
        <v>0.82371866666666671</v>
      </c>
    </row>
    <row r="12" spans="2:11" x14ac:dyDescent="0.25">
      <c r="B12" t="s">
        <v>10</v>
      </c>
    </row>
    <row r="14" spans="2:11" x14ac:dyDescent="0.25">
      <c r="B14" t="s">
        <v>7</v>
      </c>
      <c r="C14">
        <v>1</v>
      </c>
    </row>
    <row r="15" spans="2:11" x14ac:dyDescent="0.25">
      <c r="B15" t="s">
        <v>0</v>
      </c>
      <c r="C15" s="1">
        <f>I3/I4</f>
        <v>7.3316062176165806</v>
      </c>
    </row>
    <row r="18" spans="1:9" x14ac:dyDescent="0.25">
      <c r="B18" t="s">
        <v>11</v>
      </c>
    </row>
    <row r="20" spans="1:9" x14ac:dyDescent="0.25">
      <c r="B20" t="s">
        <v>12</v>
      </c>
    </row>
    <row r="21" spans="1:9" x14ac:dyDescent="0.25">
      <c r="B21" s="2" t="s">
        <v>13</v>
      </c>
      <c r="C21" s="2">
        <v>0</v>
      </c>
      <c r="D21" s="2">
        <f>4^3*C21</f>
        <v>0</v>
      </c>
      <c r="E21" t="s">
        <v>14</v>
      </c>
    </row>
    <row r="22" spans="1:9" x14ac:dyDescent="0.25">
      <c r="B22" s="2" t="s">
        <v>15</v>
      </c>
      <c r="C22" s="2">
        <v>5</v>
      </c>
      <c r="D22" s="7">
        <f>PI()/4*3.5^2*5*C22</f>
        <v>240.52818754046854</v>
      </c>
      <c r="E22" t="s">
        <v>14</v>
      </c>
    </row>
    <row r="23" spans="1:9" x14ac:dyDescent="0.25">
      <c r="B23" s="2" t="s">
        <v>16</v>
      </c>
      <c r="C23" s="2">
        <v>3</v>
      </c>
      <c r="D23" s="2">
        <f>C23*4*4*16</f>
        <v>768</v>
      </c>
      <c r="E23" t="s">
        <v>14</v>
      </c>
      <c r="F23" t="s">
        <v>23</v>
      </c>
      <c r="G23">
        <v>768</v>
      </c>
      <c r="I23" t="s">
        <v>14</v>
      </c>
    </row>
    <row r="24" spans="1:9" x14ac:dyDescent="0.25">
      <c r="B24" s="2" t="s">
        <v>24</v>
      </c>
      <c r="C24" s="2">
        <v>1</v>
      </c>
      <c r="D24" s="2">
        <f>C24*20*10*2</f>
        <v>400</v>
      </c>
      <c r="E24" t="s">
        <v>14</v>
      </c>
    </row>
    <row r="25" spans="1:9" x14ac:dyDescent="0.25">
      <c r="B25" t="s">
        <v>27</v>
      </c>
      <c r="D25" s="1">
        <f>SUM(D21:D24)</f>
        <v>1408.5281875404685</v>
      </c>
      <c r="E25" t="s">
        <v>14</v>
      </c>
    </row>
    <row r="27" spans="1:9" x14ac:dyDescent="0.25">
      <c r="B27" t="s">
        <v>18</v>
      </c>
      <c r="D27">
        <f>D25/G23</f>
        <v>1.8340210775266517</v>
      </c>
    </row>
    <row r="29" spans="1:9" x14ac:dyDescent="0.25">
      <c r="B29" s="6" t="s">
        <v>6</v>
      </c>
      <c r="C29" s="6" t="s">
        <v>3</v>
      </c>
      <c r="D29" s="6" t="s">
        <v>4</v>
      </c>
      <c r="E29" s="6" t="s">
        <v>5</v>
      </c>
      <c r="F29" s="6"/>
      <c r="G29" s="6" t="s">
        <v>20</v>
      </c>
      <c r="H29" s="6"/>
      <c r="I29" s="6" t="s">
        <v>19</v>
      </c>
    </row>
    <row r="30" spans="1:9" x14ac:dyDescent="0.25">
      <c r="A30" s="3" t="s">
        <v>0</v>
      </c>
      <c r="B30">
        <v>1</v>
      </c>
      <c r="C30" s="3">
        <f>1350*B30</f>
        <v>1350</v>
      </c>
      <c r="D30" s="1">
        <f>C30/E3</f>
        <v>795.05300353356893</v>
      </c>
      <c r="E30">
        <f>C30/D30</f>
        <v>1.698</v>
      </c>
      <c r="G30">
        <f>D30/D31</f>
        <v>3</v>
      </c>
    </row>
    <row r="31" spans="1:9" x14ac:dyDescent="0.25">
      <c r="A31" s="3" t="s">
        <v>7</v>
      </c>
      <c r="C31" s="4">
        <f>D31*E4</f>
        <v>184.13427561837455</v>
      </c>
      <c r="D31" s="1">
        <f>D30/3</f>
        <v>265.01766784452298</v>
      </c>
      <c r="E31">
        <f>C31/D31</f>
        <v>0.69479999999999997</v>
      </c>
      <c r="G31">
        <v>1</v>
      </c>
    </row>
    <row r="32" spans="1:9" x14ac:dyDescent="0.25">
      <c r="A32" s="3" t="s">
        <v>17</v>
      </c>
      <c r="C32" s="3">
        <f>I7*C31</f>
        <v>218.3</v>
      </c>
      <c r="D32">
        <f>C32</f>
        <v>218.3</v>
      </c>
      <c r="E32">
        <v>1</v>
      </c>
      <c r="G32" s="1">
        <f>D32/D31</f>
        <v>0.82371866666666671</v>
      </c>
      <c r="H32" s="1"/>
      <c r="I32" s="1">
        <f>C32/C31</f>
        <v>1.1855478794857035</v>
      </c>
    </row>
    <row r="33" spans="1:5" x14ac:dyDescent="0.25">
      <c r="B33" t="s">
        <v>22</v>
      </c>
    </row>
    <row r="34" spans="1:5" x14ac:dyDescent="0.25">
      <c r="A34" s="3" t="s">
        <v>21</v>
      </c>
      <c r="B34" s="5">
        <v>0</v>
      </c>
      <c r="C34" s="4">
        <f>B34*C31</f>
        <v>0</v>
      </c>
    </row>
    <row r="35" spans="1:5" x14ac:dyDescent="0.25">
      <c r="C35" s="3"/>
    </row>
    <row r="36" spans="1:5" x14ac:dyDescent="0.25">
      <c r="A36" s="3" t="s">
        <v>25</v>
      </c>
      <c r="C36" s="3">
        <v>200</v>
      </c>
    </row>
    <row r="37" spans="1:5" x14ac:dyDescent="0.25">
      <c r="A37" s="3" t="s">
        <v>26</v>
      </c>
      <c r="C37" s="3">
        <f>C32-C36</f>
        <v>18.300000000000011</v>
      </c>
    </row>
    <row r="40" spans="1:5" x14ac:dyDescent="0.25">
      <c r="A40" t="s">
        <v>31</v>
      </c>
    </row>
    <row r="41" spans="1:5" x14ac:dyDescent="0.25">
      <c r="A41" t="s">
        <v>30</v>
      </c>
      <c r="C41">
        <f>B30*G23</f>
        <v>768</v>
      </c>
    </row>
    <row r="42" spans="1:5" x14ac:dyDescent="0.25">
      <c r="A42" t="s">
        <v>29</v>
      </c>
      <c r="C42">
        <f>D22/C22</f>
        <v>48.105637508093707</v>
      </c>
      <c r="D42">
        <f>C42/C41</f>
        <v>6.2637548838663681E-2</v>
      </c>
      <c r="E42" t="s">
        <v>22</v>
      </c>
    </row>
    <row r="43" spans="1:5" ht="18.75" customHeight="1" x14ac:dyDescent="0.25">
      <c r="B43" t="s">
        <v>32</v>
      </c>
      <c r="C43" t="s">
        <v>3</v>
      </c>
    </row>
    <row r="44" spans="1:5" x14ac:dyDescent="0.25">
      <c r="A44" t="s">
        <v>0</v>
      </c>
      <c r="B44">
        <f>D42*D30</f>
        <v>49.800171338160169</v>
      </c>
      <c r="C44">
        <f>B44*E30</f>
        <v>84.560690932195968</v>
      </c>
    </row>
    <row r="45" spans="1:5" x14ac:dyDescent="0.25">
      <c r="A45" t="s">
        <v>7</v>
      </c>
      <c r="B45">
        <f>D42*D31</f>
        <v>16.600057112720059</v>
      </c>
      <c r="C45">
        <f t="shared" ref="C45:C46" si="0">B45*E31</f>
        <v>11.533719681917896</v>
      </c>
    </row>
    <row r="46" spans="1:5" x14ac:dyDescent="0.25">
      <c r="A46" t="s">
        <v>17</v>
      </c>
      <c r="B46">
        <f>D42*D32</f>
        <v>13.673776911480282</v>
      </c>
      <c r="C46">
        <f t="shared" si="0"/>
        <v>13.673776911480282</v>
      </c>
    </row>
    <row r="48" spans="1:5" x14ac:dyDescent="0.25">
      <c r="A48" t="s">
        <v>21</v>
      </c>
      <c r="C48" s="11">
        <f>B34*C45</f>
        <v>0</v>
      </c>
      <c r="D48" t="s">
        <v>33</v>
      </c>
    </row>
  </sheetData>
  <mergeCells count="2">
    <mergeCell ref="C1:E1"/>
    <mergeCell ref="G1:J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774DD-C383-4E4A-A028-9B1C2D7DA849}">
  <dimension ref="A1:K61"/>
  <sheetViews>
    <sheetView workbookViewId="0">
      <selection activeCell="H58" sqref="H58"/>
    </sheetView>
  </sheetViews>
  <sheetFormatPr defaultRowHeight="15" x14ac:dyDescent="0.25"/>
  <cols>
    <col min="2" max="2" width="11.140625" customWidth="1"/>
    <col min="3" max="3" width="15.140625" customWidth="1"/>
    <col min="4" max="4" width="14.85546875" customWidth="1"/>
    <col min="5" max="5" width="16.28515625" customWidth="1"/>
    <col min="7" max="8" width="21.140625" customWidth="1"/>
    <col min="9" max="9" width="12.5703125" customWidth="1"/>
    <col min="10" max="10" width="12.85546875" customWidth="1"/>
    <col min="11" max="11" width="13.85546875" customWidth="1"/>
  </cols>
  <sheetData>
    <row r="1" spans="1:11" x14ac:dyDescent="0.25">
      <c r="C1" t="s">
        <v>35</v>
      </c>
      <c r="D1" t="s">
        <v>36</v>
      </c>
    </row>
    <row r="2" spans="1:11" x14ac:dyDescent="0.25">
      <c r="A2" t="s">
        <v>34</v>
      </c>
      <c r="C2" s="2">
        <v>30.3</v>
      </c>
    </row>
    <row r="4" spans="1:11" x14ac:dyDescent="0.25">
      <c r="C4" s="15" t="s">
        <v>1</v>
      </c>
      <c r="D4" s="15"/>
      <c r="E4" s="15"/>
      <c r="G4" s="15" t="s">
        <v>2</v>
      </c>
      <c r="H4" s="15"/>
      <c r="I4" s="15"/>
      <c r="J4" s="15"/>
    </row>
    <row r="5" spans="1:11" x14ac:dyDescent="0.25">
      <c r="C5" t="s">
        <v>3</v>
      </c>
      <c r="D5" t="s">
        <v>4</v>
      </c>
      <c r="E5" t="s">
        <v>5</v>
      </c>
      <c r="G5" t="s">
        <v>6</v>
      </c>
      <c r="I5" t="s">
        <v>3</v>
      </c>
      <c r="J5" t="s">
        <v>4</v>
      </c>
      <c r="K5" t="s">
        <v>5</v>
      </c>
    </row>
    <row r="6" spans="1:11" x14ac:dyDescent="0.25">
      <c r="B6" t="s">
        <v>0</v>
      </c>
      <c r="C6">
        <v>424.5</v>
      </c>
      <c r="D6">
        <v>250</v>
      </c>
      <c r="E6">
        <f>C6/D6</f>
        <v>1.698</v>
      </c>
      <c r="G6" s="2">
        <v>1</v>
      </c>
      <c r="H6" s="2" t="s">
        <v>0</v>
      </c>
      <c r="I6">
        <f>1350*G6</f>
        <v>1350</v>
      </c>
      <c r="J6" s="1">
        <f>I6/E6</f>
        <v>795.05300353356893</v>
      </c>
      <c r="K6">
        <f>I6/J6</f>
        <v>1.698</v>
      </c>
    </row>
    <row r="7" spans="1:11" x14ac:dyDescent="0.25">
      <c r="B7" t="s">
        <v>7</v>
      </c>
      <c r="C7">
        <v>173.7</v>
      </c>
      <c r="D7">
        <v>250</v>
      </c>
      <c r="E7">
        <f>C7/D7</f>
        <v>0.69479999999999997</v>
      </c>
      <c r="H7" t="s">
        <v>7</v>
      </c>
      <c r="I7" s="1">
        <f>E7*J7</f>
        <v>184.13427561837455</v>
      </c>
      <c r="J7" s="1">
        <f>J6/C15</f>
        <v>265.01766784452298</v>
      </c>
      <c r="K7">
        <f>I7/J7</f>
        <v>0.69479999999999997</v>
      </c>
    </row>
    <row r="8" spans="1:11" x14ac:dyDescent="0.25">
      <c r="B8" t="s">
        <v>17</v>
      </c>
      <c r="E8">
        <v>1</v>
      </c>
      <c r="G8" t="s">
        <v>28</v>
      </c>
      <c r="H8" t="s">
        <v>17</v>
      </c>
      <c r="I8" s="2">
        <v>218.3</v>
      </c>
      <c r="J8">
        <f>I8</f>
        <v>218.3</v>
      </c>
      <c r="K8">
        <v>1</v>
      </c>
    </row>
    <row r="9" spans="1:11" x14ac:dyDescent="0.25">
      <c r="B9" t="s">
        <v>37</v>
      </c>
      <c r="C9">
        <v>21.8</v>
      </c>
      <c r="D9">
        <v>25</v>
      </c>
      <c r="E9">
        <f>C9/D9</f>
        <v>0.872</v>
      </c>
    </row>
    <row r="12" spans="1:11" x14ac:dyDescent="0.25">
      <c r="B12" t="s">
        <v>8</v>
      </c>
      <c r="G12" t="s">
        <v>19</v>
      </c>
      <c r="I12" s="9">
        <f>I8/I7</f>
        <v>1.1855478794857035</v>
      </c>
      <c r="J12" s="1">
        <f>J6+J7+J8</f>
        <v>1278.3706713780919</v>
      </c>
    </row>
    <row r="14" spans="1:11" x14ac:dyDescent="0.25">
      <c r="B14" t="s">
        <v>7</v>
      </c>
      <c r="C14" s="2">
        <v>1</v>
      </c>
    </row>
    <row r="15" spans="1:11" x14ac:dyDescent="0.25">
      <c r="B15" t="s">
        <v>9</v>
      </c>
      <c r="C15" s="2">
        <v>3</v>
      </c>
    </row>
    <row r="16" spans="1:11" x14ac:dyDescent="0.25">
      <c r="B16" t="s">
        <v>17</v>
      </c>
      <c r="C16" s="1">
        <f>J8/J7</f>
        <v>0.82371866666666671</v>
      </c>
    </row>
    <row r="17" spans="2:9" x14ac:dyDescent="0.25">
      <c r="B17" t="s">
        <v>10</v>
      </c>
    </row>
    <row r="19" spans="2:9" x14ac:dyDescent="0.25">
      <c r="B19" t="s">
        <v>7</v>
      </c>
      <c r="C19">
        <v>1</v>
      </c>
    </row>
    <row r="20" spans="2:9" x14ac:dyDescent="0.25">
      <c r="B20" t="s">
        <v>0</v>
      </c>
      <c r="C20" s="1">
        <f>I6/I7</f>
        <v>7.3316062176165806</v>
      </c>
    </row>
    <row r="23" spans="2:9" x14ac:dyDescent="0.25">
      <c r="B23" t="s">
        <v>11</v>
      </c>
    </row>
    <row r="25" spans="2:9" x14ac:dyDescent="0.25">
      <c r="B25" t="s">
        <v>12</v>
      </c>
    </row>
    <row r="26" spans="2:9" x14ac:dyDescent="0.25">
      <c r="B26" s="2" t="s">
        <v>13</v>
      </c>
      <c r="C26" s="2">
        <v>6</v>
      </c>
      <c r="D26" s="2">
        <f>4^3*C26</f>
        <v>384</v>
      </c>
      <c r="E26" t="s">
        <v>14</v>
      </c>
    </row>
    <row r="27" spans="2:9" x14ac:dyDescent="0.25">
      <c r="B27" s="2" t="s">
        <v>15</v>
      </c>
      <c r="C27" s="2">
        <v>6</v>
      </c>
      <c r="D27" s="7">
        <f>PI()/4*3.5^2*5*C27</f>
        <v>288.63382504856224</v>
      </c>
      <c r="E27" t="s">
        <v>14</v>
      </c>
    </row>
    <row r="28" spans="2:9" x14ac:dyDescent="0.25">
      <c r="B28" s="2" t="s">
        <v>16</v>
      </c>
      <c r="C28" s="2">
        <v>3</v>
      </c>
      <c r="D28" s="2">
        <f>C28*4*4*16</f>
        <v>768</v>
      </c>
      <c r="E28" t="s">
        <v>14</v>
      </c>
      <c r="F28" t="s">
        <v>23</v>
      </c>
      <c r="G28">
        <v>768</v>
      </c>
      <c r="I28" t="s">
        <v>14</v>
      </c>
    </row>
    <row r="29" spans="2:9" x14ac:dyDescent="0.25">
      <c r="B29" s="2" t="s">
        <v>24</v>
      </c>
      <c r="C29" s="2">
        <v>0</v>
      </c>
      <c r="D29" s="2">
        <f>C29*20*10*2</f>
        <v>0</v>
      </c>
      <c r="E29" t="s">
        <v>14</v>
      </c>
    </row>
    <row r="30" spans="2:9" x14ac:dyDescent="0.25">
      <c r="B30" t="s">
        <v>27</v>
      </c>
      <c r="D30" s="1">
        <f>SUM(D26:D29)</f>
        <v>1440.6338250485624</v>
      </c>
      <c r="E30" t="s">
        <v>14</v>
      </c>
    </row>
    <row r="32" spans="2:9" x14ac:dyDescent="0.25">
      <c r="B32" t="s">
        <v>18</v>
      </c>
      <c r="D32">
        <f>D30/G28</f>
        <v>1.8758252930319823</v>
      </c>
    </row>
    <row r="34" spans="1:9" x14ac:dyDescent="0.25">
      <c r="B34" s="6" t="s">
        <v>6</v>
      </c>
      <c r="C34" s="6" t="s">
        <v>3</v>
      </c>
      <c r="D34" s="6" t="s">
        <v>4</v>
      </c>
      <c r="E34" s="6" t="s">
        <v>5</v>
      </c>
      <c r="F34" s="6"/>
      <c r="G34" s="6" t="s">
        <v>20</v>
      </c>
      <c r="H34" s="6"/>
      <c r="I34" s="6" t="s">
        <v>19</v>
      </c>
    </row>
    <row r="35" spans="1:9" x14ac:dyDescent="0.25">
      <c r="A35" s="3" t="s">
        <v>0</v>
      </c>
      <c r="B35">
        <v>1</v>
      </c>
      <c r="C35" s="3">
        <f>1350*B35</f>
        <v>1350</v>
      </c>
      <c r="D35" s="1">
        <f>C35/E6</f>
        <v>795.05300353356893</v>
      </c>
      <c r="E35">
        <f>C35/D35</f>
        <v>1.698</v>
      </c>
      <c r="G35">
        <f>D35/D36</f>
        <v>3</v>
      </c>
    </row>
    <row r="36" spans="1:9" x14ac:dyDescent="0.25">
      <c r="A36" s="3" t="s">
        <v>7</v>
      </c>
      <c r="C36" s="4">
        <f>D36*E7</f>
        <v>184.13427561837455</v>
      </c>
      <c r="D36" s="1">
        <f>D35/3</f>
        <v>265.01766784452298</v>
      </c>
      <c r="E36">
        <f>C36/D36</f>
        <v>0.69479999999999997</v>
      </c>
      <c r="G36">
        <v>1</v>
      </c>
    </row>
    <row r="37" spans="1:9" x14ac:dyDescent="0.25">
      <c r="A37" s="3" t="s">
        <v>17</v>
      </c>
      <c r="C37" s="3">
        <f>I12*C36</f>
        <v>218.3</v>
      </c>
      <c r="D37">
        <f>C37</f>
        <v>218.3</v>
      </c>
      <c r="E37">
        <v>1</v>
      </c>
      <c r="G37" s="1">
        <f>D37/D36</f>
        <v>0.82371866666666671</v>
      </c>
      <c r="H37" s="1"/>
      <c r="I37" s="1">
        <f>C37/C36</f>
        <v>1.1855478794857035</v>
      </c>
    </row>
    <row r="38" spans="1:9" x14ac:dyDescent="0.25">
      <c r="B38" t="s">
        <v>22</v>
      </c>
    </row>
    <row r="39" spans="1:9" x14ac:dyDescent="0.25">
      <c r="A39" s="3" t="s">
        <v>21</v>
      </c>
      <c r="B39" s="5">
        <v>0.1</v>
      </c>
      <c r="C39" s="4">
        <f>B39*C36</f>
        <v>18.413427561837455</v>
      </c>
    </row>
    <row r="40" spans="1:9" x14ac:dyDescent="0.25">
      <c r="A40" s="3" t="s">
        <v>37</v>
      </c>
      <c r="C40" s="4">
        <f>C39/(C2/100)</f>
        <v>60.770387992862894</v>
      </c>
      <c r="D40" s="1">
        <f>C40/E9</f>
        <v>69.690811918420749</v>
      </c>
    </row>
    <row r="42" spans="1:9" x14ac:dyDescent="0.25">
      <c r="A42" s="3" t="s">
        <v>38</v>
      </c>
      <c r="C42" s="4">
        <f>(D35-D40)*E6</f>
        <v>1231.6650013625215</v>
      </c>
      <c r="D42">
        <f>C42/E35</f>
        <v>725.36219161514816</v>
      </c>
    </row>
    <row r="44" spans="1:9" x14ac:dyDescent="0.25">
      <c r="A44" t="s">
        <v>31</v>
      </c>
    </row>
    <row r="45" spans="1:9" x14ac:dyDescent="0.25">
      <c r="A45" t="s">
        <v>30</v>
      </c>
      <c r="C45">
        <f>B35*G28</f>
        <v>768</v>
      </c>
    </row>
    <row r="46" spans="1:9" x14ac:dyDescent="0.25">
      <c r="A46" t="s">
        <v>29</v>
      </c>
      <c r="C46">
        <f>D27/C27</f>
        <v>48.105637508093707</v>
      </c>
      <c r="D46">
        <f>C46/C45</f>
        <v>6.2637548838663681E-2</v>
      </c>
      <c r="E46" t="s">
        <v>22</v>
      </c>
    </row>
    <row r="47" spans="1:9" ht="18.75" customHeight="1" x14ac:dyDescent="0.25">
      <c r="B47" t="s">
        <v>32</v>
      </c>
      <c r="C47" t="s">
        <v>3</v>
      </c>
    </row>
    <row r="48" spans="1:9" x14ac:dyDescent="0.25">
      <c r="A48" t="s">
        <v>0</v>
      </c>
      <c r="B48">
        <f>D46*D35</f>
        <v>49.800171338160169</v>
      </c>
      <c r="C48">
        <f>B48*E35</f>
        <v>84.560690932195968</v>
      </c>
    </row>
    <row r="49" spans="1:4" x14ac:dyDescent="0.25">
      <c r="A49" t="s">
        <v>7</v>
      </c>
      <c r="B49">
        <f>D46*D36</f>
        <v>16.600057112720059</v>
      </c>
      <c r="C49">
        <f>B49*E36</f>
        <v>11.533719681917896</v>
      </c>
    </row>
    <row r="50" spans="1:4" x14ac:dyDescent="0.25">
      <c r="A50" t="s">
        <v>17</v>
      </c>
      <c r="B50">
        <f>D46*D37</f>
        <v>13.673776911480282</v>
      </c>
      <c r="C50">
        <f>B50*E37</f>
        <v>13.673776911480282</v>
      </c>
    </row>
    <row r="52" spans="1:4" x14ac:dyDescent="0.25">
      <c r="A52" t="s">
        <v>21</v>
      </c>
      <c r="C52" s="11">
        <f>B39*C49</f>
        <v>1.1533719681917896</v>
      </c>
      <c r="D52" t="s">
        <v>33</v>
      </c>
    </row>
    <row r="55" spans="1:4" x14ac:dyDescent="0.25">
      <c r="A55" s="3" t="s">
        <v>39</v>
      </c>
      <c r="B55" s="3"/>
    </row>
    <row r="56" spans="1:4" x14ac:dyDescent="0.25">
      <c r="A56" s="12"/>
      <c r="B56" s="12" t="s">
        <v>3</v>
      </c>
    </row>
    <row r="57" spans="1:4" x14ac:dyDescent="0.25">
      <c r="A57" s="12" t="s">
        <v>0</v>
      </c>
      <c r="B57" s="13">
        <f>C42</f>
        <v>1231.6650013625215</v>
      </c>
    </row>
    <row r="58" spans="1:4" x14ac:dyDescent="0.25">
      <c r="A58" s="12" t="s">
        <v>7</v>
      </c>
      <c r="B58" s="13">
        <f>C36</f>
        <v>184.13427561837455</v>
      </c>
    </row>
    <row r="59" spans="1:4" x14ac:dyDescent="0.25">
      <c r="A59" s="12" t="s">
        <v>40</v>
      </c>
      <c r="B59" s="12">
        <f>C37</f>
        <v>218.3</v>
      </c>
    </row>
    <row r="60" spans="1:4" x14ac:dyDescent="0.25">
      <c r="A60" s="12" t="s">
        <v>37</v>
      </c>
      <c r="B60" s="13">
        <f>C40</f>
        <v>60.770387992862894</v>
      </c>
    </row>
    <row r="61" spans="1:4" x14ac:dyDescent="0.25">
      <c r="A61" s="14" t="s">
        <v>21</v>
      </c>
      <c r="B61" s="4">
        <f>C39</f>
        <v>18.413427561837455</v>
      </c>
    </row>
  </sheetData>
  <mergeCells count="2">
    <mergeCell ref="C4:E4"/>
    <mergeCell ref="G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246E6-F5BC-4014-9B0B-3E0E2017C53C}">
  <dimension ref="A1:K60"/>
  <sheetViews>
    <sheetView workbookViewId="0">
      <selection activeCell="C42" sqref="C42"/>
    </sheetView>
  </sheetViews>
  <sheetFormatPr defaultRowHeight="15" x14ac:dyDescent="0.25"/>
  <cols>
    <col min="2" max="2" width="11.140625" customWidth="1"/>
    <col min="3" max="3" width="15.140625" customWidth="1"/>
    <col min="4" max="4" width="14.85546875" customWidth="1"/>
    <col min="5" max="5" width="16.28515625" customWidth="1"/>
    <col min="7" max="8" width="21.140625" customWidth="1"/>
    <col min="9" max="9" width="12.5703125" customWidth="1"/>
    <col min="10" max="10" width="12.85546875" customWidth="1"/>
    <col min="11" max="11" width="13.85546875" customWidth="1"/>
  </cols>
  <sheetData>
    <row r="1" spans="1:11" x14ac:dyDescent="0.25">
      <c r="C1" t="s">
        <v>35</v>
      </c>
      <c r="D1" t="s">
        <v>36</v>
      </c>
    </row>
    <row r="2" spans="1:11" x14ac:dyDescent="0.25">
      <c r="A2" t="s">
        <v>34</v>
      </c>
      <c r="C2" s="2">
        <v>30.3</v>
      </c>
    </row>
    <row r="4" spans="1:11" x14ac:dyDescent="0.25">
      <c r="C4" s="15" t="s">
        <v>1</v>
      </c>
      <c r="D4" s="15"/>
      <c r="E4" s="15"/>
      <c r="G4" s="15" t="s">
        <v>2</v>
      </c>
      <c r="H4" s="15"/>
      <c r="I4" s="15"/>
      <c r="J4" s="15"/>
    </row>
    <row r="5" spans="1:11" x14ac:dyDescent="0.25">
      <c r="C5" t="s">
        <v>3</v>
      </c>
      <c r="D5" t="s">
        <v>4</v>
      </c>
      <c r="E5" t="s">
        <v>5</v>
      </c>
      <c r="G5" t="s">
        <v>6</v>
      </c>
      <c r="I5" t="s">
        <v>3</v>
      </c>
      <c r="J5" t="s">
        <v>4</v>
      </c>
      <c r="K5" t="s">
        <v>5</v>
      </c>
    </row>
    <row r="6" spans="1:11" x14ac:dyDescent="0.25">
      <c r="B6" t="s">
        <v>0</v>
      </c>
      <c r="C6">
        <v>424.5</v>
      </c>
      <c r="D6">
        <v>250</v>
      </c>
      <c r="E6">
        <f>C6/D6</f>
        <v>1.698</v>
      </c>
      <c r="G6" s="2">
        <v>1</v>
      </c>
      <c r="H6" s="2" t="s">
        <v>0</v>
      </c>
      <c r="I6">
        <f>1350*G6</f>
        <v>1350</v>
      </c>
      <c r="J6" s="1">
        <f>I6/E6</f>
        <v>795.05300353356893</v>
      </c>
      <c r="K6">
        <f>I6/J6</f>
        <v>1.698</v>
      </c>
    </row>
    <row r="7" spans="1:11" x14ac:dyDescent="0.25">
      <c r="B7" t="s">
        <v>7</v>
      </c>
      <c r="C7">
        <v>173.7</v>
      </c>
      <c r="D7">
        <v>250</v>
      </c>
      <c r="E7">
        <f>C7/D7</f>
        <v>0.69479999999999997</v>
      </c>
      <c r="H7" t="s">
        <v>7</v>
      </c>
      <c r="I7" s="1">
        <f>E7*J7</f>
        <v>184.13427561837455</v>
      </c>
      <c r="J7" s="1">
        <f>J6/C15</f>
        <v>265.01766784452298</v>
      </c>
      <c r="K7">
        <f>I7/J7</f>
        <v>0.69479999999999997</v>
      </c>
    </row>
    <row r="8" spans="1:11" x14ac:dyDescent="0.25">
      <c r="B8" t="s">
        <v>17</v>
      </c>
      <c r="E8">
        <v>1</v>
      </c>
      <c r="G8" t="s">
        <v>28</v>
      </c>
      <c r="H8" t="s">
        <v>17</v>
      </c>
      <c r="I8" s="2">
        <v>218.3</v>
      </c>
      <c r="J8">
        <f>I8</f>
        <v>218.3</v>
      </c>
      <c r="K8">
        <v>1</v>
      </c>
    </row>
    <row r="9" spans="1:11" x14ac:dyDescent="0.25">
      <c r="B9" t="s">
        <v>37</v>
      </c>
      <c r="C9">
        <v>21.8</v>
      </c>
      <c r="D9">
        <v>25</v>
      </c>
      <c r="E9">
        <f>C9/D9</f>
        <v>0.872</v>
      </c>
    </row>
    <row r="12" spans="1:11" x14ac:dyDescent="0.25">
      <c r="B12" t="s">
        <v>8</v>
      </c>
      <c r="G12" t="s">
        <v>19</v>
      </c>
      <c r="I12" s="9">
        <f>I8/I7</f>
        <v>1.1855478794857035</v>
      </c>
      <c r="J12" s="1">
        <f>J6+J7+J8</f>
        <v>1278.3706713780919</v>
      </c>
    </row>
    <row r="14" spans="1:11" x14ac:dyDescent="0.25">
      <c r="B14" t="s">
        <v>7</v>
      </c>
      <c r="C14" s="2">
        <v>1</v>
      </c>
    </row>
    <row r="15" spans="1:11" x14ac:dyDescent="0.25">
      <c r="B15" t="s">
        <v>9</v>
      </c>
      <c r="C15" s="2">
        <v>3</v>
      </c>
    </row>
    <row r="16" spans="1:11" x14ac:dyDescent="0.25">
      <c r="B16" t="s">
        <v>17</v>
      </c>
      <c r="C16" s="1">
        <f>J8/J7</f>
        <v>0.82371866666666671</v>
      </c>
    </row>
    <row r="17" spans="2:9" x14ac:dyDescent="0.25">
      <c r="B17" t="s">
        <v>10</v>
      </c>
    </row>
    <row r="19" spans="2:9" x14ac:dyDescent="0.25">
      <c r="B19" t="s">
        <v>7</v>
      </c>
      <c r="C19">
        <v>1</v>
      </c>
    </row>
    <row r="20" spans="2:9" x14ac:dyDescent="0.25">
      <c r="B20" t="s">
        <v>0</v>
      </c>
      <c r="C20" s="1">
        <f>I6/I7</f>
        <v>7.3316062176165806</v>
      </c>
    </row>
    <row r="23" spans="2:9" x14ac:dyDescent="0.25">
      <c r="B23" t="s">
        <v>11</v>
      </c>
    </row>
    <row r="25" spans="2:9" x14ac:dyDescent="0.25">
      <c r="B25" t="s">
        <v>12</v>
      </c>
    </row>
    <row r="26" spans="2:9" x14ac:dyDescent="0.25">
      <c r="B26" s="2" t="s">
        <v>13</v>
      </c>
      <c r="C26" s="2">
        <v>6</v>
      </c>
      <c r="D26" s="2">
        <f>4^3*C26</f>
        <v>384</v>
      </c>
      <c r="E26" t="s">
        <v>14</v>
      </c>
    </row>
    <row r="27" spans="2:9" x14ac:dyDescent="0.25">
      <c r="B27" s="2" t="s">
        <v>15</v>
      </c>
      <c r="C27" s="2">
        <v>6</v>
      </c>
      <c r="D27" s="7">
        <f>PI()/4*3.5^2*5*C27</f>
        <v>288.63382504856224</v>
      </c>
      <c r="E27" t="s">
        <v>14</v>
      </c>
    </row>
    <row r="28" spans="2:9" x14ac:dyDescent="0.25">
      <c r="B28" s="2" t="s">
        <v>16</v>
      </c>
      <c r="C28" s="2">
        <v>3</v>
      </c>
      <c r="D28" s="2">
        <f>C28*4*4*16</f>
        <v>768</v>
      </c>
      <c r="E28" t="s">
        <v>14</v>
      </c>
      <c r="F28" t="s">
        <v>23</v>
      </c>
      <c r="G28">
        <v>768</v>
      </c>
      <c r="I28" t="s">
        <v>14</v>
      </c>
    </row>
    <row r="29" spans="2:9" x14ac:dyDescent="0.25">
      <c r="B29" s="2" t="s">
        <v>24</v>
      </c>
      <c r="C29" s="2">
        <v>0</v>
      </c>
      <c r="D29" s="2">
        <f>C29*20*10*2</f>
        <v>0</v>
      </c>
      <c r="E29" t="s">
        <v>14</v>
      </c>
    </row>
    <row r="30" spans="2:9" x14ac:dyDescent="0.25">
      <c r="B30" t="s">
        <v>27</v>
      </c>
      <c r="D30" s="1">
        <f>SUM(D26:D29)</f>
        <v>1440.6338250485624</v>
      </c>
      <c r="E30" t="s">
        <v>14</v>
      </c>
    </row>
    <row r="32" spans="2:9" x14ac:dyDescent="0.25">
      <c r="B32" t="s">
        <v>18</v>
      </c>
      <c r="D32">
        <f>D30/G28</f>
        <v>1.8758252930319823</v>
      </c>
    </row>
    <row r="34" spans="1:9" x14ac:dyDescent="0.25">
      <c r="B34" s="6" t="s">
        <v>6</v>
      </c>
      <c r="C34" s="6" t="s">
        <v>3</v>
      </c>
      <c r="D34" s="6" t="s">
        <v>4</v>
      </c>
      <c r="E34" s="6" t="s">
        <v>5</v>
      </c>
      <c r="F34" s="6"/>
      <c r="G34" s="6" t="s">
        <v>20</v>
      </c>
      <c r="H34" s="6"/>
      <c r="I34" s="6" t="s">
        <v>19</v>
      </c>
    </row>
    <row r="35" spans="1:9" x14ac:dyDescent="0.25">
      <c r="A35" s="3" t="s">
        <v>0</v>
      </c>
      <c r="B35">
        <v>1</v>
      </c>
      <c r="C35" s="3">
        <f>1350*B35</f>
        <v>1350</v>
      </c>
      <c r="D35" s="1">
        <f>C35/E6</f>
        <v>795.05300353356893</v>
      </c>
      <c r="E35">
        <f>C35/D35</f>
        <v>1.698</v>
      </c>
      <c r="G35">
        <f>D35/D36</f>
        <v>3</v>
      </c>
    </row>
    <row r="36" spans="1:9" x14ac:dyDescent="0.25">
      <c r="A36" s="3" t="s">
        <v>7</v>
      </c>
      <c r="C36" s="4">
        <f>D36*E7</f>
        <v>184.13427561837455</v>
      </c>
      <c r="D36" s="1">
        <f>D35/3</f>
        <v>265.01766784452298</v>
      </c>
      <c r="E36">
        <f>C36/D36</f>
        <v>0.69479999999999997</v>
      </c>
      <c r="G36">
        <v>1</v>
      </c>
    </row>
    <row r="37" spans="1:9" x14ac:dyDescent="0.25">
      <c r="A37" s="3" t="s">
        <v>17</v>
      </c>
      <c r="C37" s="3">
        <f>I12*C36</f>
        <v>218.3</v>
      </c>
      <c r="D37">
        <f>C37</f>
        <v>218.3</v>
      </c>
      <c r="E37">
        <v>1</v>
      </c>
      <c r="G37" s="1">
        <f>D37/D36</f>
        <v>0.82371866666666671</v>
      </c>
      <c r="H37" s="1"/>
      <c r="I37" s="1">
        <f>C37/C36</f>
        <v>1.1855478794857035</v>
      </c>
    </row>
    <row r="38" spans="1:9" x14ac:dyDescent="0.25">
      <c r="B38" t="s">
        <v>22</v>
      </c>
    </row>
    <row r="39" spans="1:9" x14ac:dyDescent="0.25">
      <c r="A39" s="3" t="s">
        <v>21</v>
      </c>
      <c r="B39" s="5">
        <v>0.1</v>
      </c>
      <c r="C39" s="4">
        <f>B39*C36</f>
        <v>18.413427561837455</v>
      </c>
    </row>
    <row r="40" spans="1:9" x14ac:dyDescent="0.25">
      <c r="A40" s="3" t="s">
        <v>37</v>
      </c>
      <c r="C40" s="4">
        <f>C39/(C2/100)</f>
        <v>60.770387992862894</v>
      </c>
      <c r="D40" s="1">
        <f>C40/E9</f>
        <v>69.690811918420749</v>
      </c>
    </row>
    <row r="42" spans="1:9" x14ac:dyDescent="0.25">
      <c r="A42" s="3" t="s">
        <v>38</v>
      </c>
      <c r="C42" s="4">
        <f>(D35-D40)*E6</f>
        <v>1231.6650013625215</v>
      </c>
      <c r="D42" t="s">
        <v>33</v>
      </c>
    </row>
    <row r="44" spans="1:9" x14ac:dyDescent="0.25">
      <c r="A44" t="s">
        <v>31</v>
      </c>
    </row>
    <row r="45" spans="1:9" x14ac:dyDescent="0.25">
      <c r="A45" t="s">
        <v>30</v>
      </c>
      <c r="C45">
        <f>B35*G28</f>
        <v>768</v>
      </c>
    </row>
    <row r="46" spans="1:9" x14ac:dyDescent="0.25">
      <c r="A46" t="s">
        <v>29</v>
      </c>
      <c r="C46">
        <f>D27/C27</f>
        <v>48.105637508093707</v>
      </c>
      <c r="D46">
        <f>C46/C45</f>
        <v>6.2637548838663681E-2</v>
      </c>
      <c r="E46" t="s">
        <v>22</v>
      </c>
    </row>
    <row r="47" spans="1:9" ht="18.75" customHeight="1" x14ac:dyDescent="0.25">
      <c r="B47" t="s">
        <v>32</v>
      </c>
      <c r="C47" t="s">
        <v>3</v>
      </c>
    </row>
    <row r="48" spans="1:9" x14ac:dyDescent="0.25">
      <c r="A48" t="s">
        <v>0</v>
      </c>
      <c r="B48">
        <f>D46*D35</f>
        <v>49.800171338160169</v>
      </c>
      <c r="C48">
        <f>B48*E35</f>
        <v>84.560690932195968</v>
      </c>
    </row>
    <row r="49" spans="1:4" x14ac:dyDescent="0.25">
      <c r="A49" t="s">
        <v>7</v>
      </c>
      <c r="B49">
        <f>D46*D36</f>
        <v>16.600057112720059</v>
      </c>
      <c r="C49">
        <f>B49*E36</f>
        <v>11.533719681917896</v>
      </c>
    </row>
    <row r="50" spans="1:4" x14ac:dyDescent="0.25">
      <c r="A50" t="s">
        <v>17</v>
      </c>
      <c r="B50">
        <f>D46*D37</f>
        <v>13.673776911480282</v>
      </c>
      <c r="C50">
        <f>B50*E37</f>
        <v>13.673776911480282</v>
      </c>
    </row>
    <row r="52" spans="1:4" x14ac:dyDescent="0.25">
      <c r="A52" t="s">
        <v>21</v>
      </c>
      <c r="C52" s="11">
        <f>B39*C49</f>
        <v>1.1533719681917896</v>
      </c>
      <c r="D52" t="s">
        <v>33</v>
      </c>
    </row>
    <row r="55" spans="1:4" x14ac:dyDescent="0.25">
      <c r="A55" s="3" t="s">
        <v>39</v>
      </c>
      <c r="B55" s="3"/>
    </row>
    <row r="56" spans="1:4" x14ac:dyDescent="0.25">
      <c r="A56" s="12"/>
      <c r="B56" s="12" t="s">
        <v>3</v>
      </c>
    </row>
    <row r="57" spans="1:4" x14ac:dyDescent="0.25">
      <c r="A57" s="12" t="s">
        <v>0</v>
      </c>
      <c r="B57" s="13">
        <f>C42</f>
        <v>1231.6650013625215</v>
      </c>
    </row>
    <row r="58" spans="1:4" x14ac:dyDescent="0.25">
      <c r="A58" s="12" t="s">
        <v>7</v>
      </c>
      <c r="B58" s="13">
        <f>C36</f>
        <v>184.13427561837455</v>
      </c>
    </row>
    <row r="59" spans="1:4" x14ac:dyDescent="0.25">
      <c r="A59" s="12" t="s">
        <v>40</v>
      </c>
      <c r="B59" s="12">
        <f>C37</f>
        <v>218.3</v>
      </c>
    </row>
    <row r="60" spans="1:4" x14ac:dyDescent="0.25">
      <c r="A60" s="12" t="s">
        <v>37</v>
      </c>
      <c r="B60" s="13">
        <f>C40</f>
        <v>60.770387992862894</v>
      </c>
    </row>
  </sheetData>
  <mergeCells count="2">
    <mergeCell ref="C4:E4"/>
    <mergeCell ref="G4:J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FC717-4E8C-425B-83F6-171CDAF0E7BB}">
  <dimension ref="A1:K60"/>
  <sheetViews>
    <sheetView tabSelected="1" topLeftCell="A10" workbookViewId="0">
      <selection activeCell="C42" sqref="C42"/>
    </sheetView>
  </sheetViews>
  <sheetFormatPr defaultRowHeight="15" x14ac:dyDescent="0.25"/>
  <cols>
    <col min="2" max="2" width="11.140625" customWidth="1"/>
    <col min="3" max="3" width="15.140625" customWidth="1"/>
    <col min="4" max="4" width="14.85546875" customWidth="1"/>
    <col min="5" max="5" width="16.28515625" customWidth="1"/>
    <col min="7" max="8" width="21.140625" customWidth="1"/>
    <col min="9" max="9" width="12.5703125" customWidth="1"/>
    <col min="10" max="10" width="12.85546875" customWidth="1"/>
    <col min="11" max="11" width="13.85546875" customWidth="1"/>
  </cols>
  <sheetData>
    <row r="1" spans="1:11" x14ac:dyDescent="0.25">
      <c r="C1" t="s">
        <v>35</v>
      </c>
      <c r="D1" t="s">
        <v>36</v>
      </c>
    </row>
    <row r="2" spans="1:11" x14ac:dyDescent="0.25">
      <c r="A2" t="s">
        <v>41</v>
      </c>
      <c r="C2" s="2">
        <v>25</v>
      </c>
    </row>
    <row r="4" spans="1:11" x14ac:dyDescent="0.25">
      <c r="C4" s="15" t="s">
        <v>1</v>
      </c>
      <c r="D4" s="15"/>
      <c r="E4" s="15"/>
      <c r="G4" s="15" t="s">
        <v>2</v>
      </c>
      <c r="H4" s="15"/>
      <c r="I4" s="15"/>
      <c r="J4" s="15"/>
    </row>
    <row r="5" spans="1:11" x14ac:dyDescent="0.25">
      <c r="C5" t="s">
        <v>3</v>
      </c>
      <c r="D5" t="s">
        <v>4</v>
      </c>
      <c r="E5" t="s">
        <v>5</v>
      </c>
      <c r="G5" t="s">
        <v>6</v>
      </c>
      <c r="I5" t="s">
        <v>3</v>
      </c>
      <c r="J5" t="s">
        <v>4</v>
      </c>
      <c r="K5" t="s">
        <v>5</v>
      </c>
    </row>
    <row r="6" spans="1:11" x14ac:dyDescent="0.25">
      <c r="B6" t="s">
        <v>0</v>
      </c>
      <c r="C6">
        <v>424.5</v>
      </c>
      <c r="D6">
        <v>250</v>
      </c>
      <c r="E6">
        <f>C6/D6</f>
        <v>1.698</v>
      </c>
      <c r="G6" s="2">
        <v>1</v>
      </c>
      <c r="H6" s="2" t="s">
        <v>0</v>
      </c>
      <c r="I6">
        <f>1350*G6</f>
        <v>1350</v>
      </c>
      <c r="J6" s="1">
        <f>I6/E6</f>
        <v>795.05300353356893</v>
      </c>
      <c r="K6">
        <f>I6/J6</f>
        <v>1.698</v>
      </c>
    </row>
    <row r="7" spans="1:11" x14ac:dyDescent="0.25">
      <c r="B7" t="s">
        <v>7</v>
      </c>
      <c r="C7">
        <v>173.7</v>
      </c>
      <c r="D7">
        <v>250</v>
      </c>
      <c r="E7">
        <f>C7/D7</f>
        <v>0.69479999999999997</v>
      </c>
      <c r="H7" t="s">
        <v>7</v>
      </c>
      <c r="I7" s="1">
        <f>E7*J7</f>
        <v>184.13427561837455</v>
      </c>
      <c r="J7" s="1">
        <f>J6/C15</f>
        <v>265.01766784452298</v>
      </c>
      <c r="K7">
        <f>I7/J7</f>
        <v>0.69479999999999997</v>
      </c>
    </row>
    <row r="8" spans="1:11" x14ac:dyDescent="0.25">
      <c r="B8" t="s">
        <v>17</v>
      </c>
      <c r="G8" t="s">
        <v>28</v>
      </c>
      <c r="H8" t="s">
        <v>17</v>
      </c>
      <c r="I8" s="2">
        <v>218.3</v>
      </c>
      <c r="J8">
        <f>I8</f>
        <v>218.3</v>
      </c>
      <c r="K8">
        <v>1</v>
      </c>
    </row>
    <row r="9" spans="1:11" x14ac:dyDescent="0.25">
      <c r="B9" t="s">
        <v>37</v>
      </c>
      <c r="C9" s="2">
        <v>16.5</v>
      </c>
      <c r="D9">
        <v>25</v>
      </c>
      <c r="E9">
        <f>C9/D9</f>
        <v>0.66</v>
      </c>
    </row>
    <row r="12" spans="1:11" x14ac:dyDescent="0.25">
      <c r="B12" t="s">
        <v>8</v>
      </c>
      <c r="G12" t="s">
        <v>19</v>
      </c>
      <c r="I12" s="9">
        <f>I8/I7</f>
        <v>1.1855478794857035</v>
      </c>
      <c r="J12" s="1">
        <f>J6+J7+J8</f>
        <v>1278.3706713780919</v>
      </c>
    </row>
    <row r="14" spans="1:11" x14ac:dyDescent="0.25">
      <c r="B14" t="s">
        <v>7</v>
      </c>
      <c r="C14" s="2">
        <v>1</v>
      </c>
    </row>
    <row r="15" spans="1:11" x14ac:dyDescent="0.25">
      <c r="B15" t="s">
        <v>9</v>
      </c>
      <c r="C15" s="2">
        <v>3</v>
      </c>
    </row>
    <row r="16" spans="1:11" x14ac:dyDescent="0.25">
      <c r="B16" t="s">
        <v>17</v>
      </c>
      <c r="C16" s="1">
        <f>J8/J7</f>
        <v>0.82371866666666671</v>
      </c>
    </row>
    <row r="17" spans="2:9" x14ac:dyDescent="0.25">
      <c r="B17" t="s">
        <v>10</v>
      </c>
    </row>
    <row r="19" spans="2:9" x14ac:dyDescent="0.25">
      <c r="B19" t="s">
        <v>7</v>
      </c>
      <c r="C19">
        <v>1</v>
      </c>
    </row>
    <row r="20" spans="2:9" x14ac:dyDescent="0.25">
      <c r="B20" t="s">
        <v>0</v>
      </c>
      <c r="C20" s="1">
        <f>I6/I7</f>
        <v>7.3316062176165806</v>
      </c>
    </row>
    <row r="23" spans="2:9" x14ac:dyDescent="0.25">
      <c r="B23" t="s">
        <v>11</v>
      </c>
    </row>
    <row r="25" spans="2:9" x14ac:dyDescent="0.25">
      <c r="B25" t="s">
        <v>12</v>
      </c>
    </row>
    <row r="26" spans="2:9" x14ac:dyDescent="0.25">
      <c r="B26" s="2" t="s">
        <v>13</v>
      </c>
      <c r="C26" s="2">
        <v>6</v>
      </c>
      <c r="D26" s="2">
        <f>4^3*C26</f>
        <v>384</v>
      </c>
      <c r="E26" t="s">
        <v>14</v>
      </c>
    </row>
    <row r="27" spans="2:9" x14ac:dyDescent="0.25">
      <c r="B27" s="2" t="s">
        <v>15</v>
      </c>
      <c r="C27" s="2">
        <v>6</v>
      </c>
      <c r="D27" s="7">
        <f>PI()/4*3.5^2*5*C27</f>
        <v>288.63382504856224</v>
      </c>
      <c r="E27" t="s">
        <v>14</v>
      </c>
    </row>
    <row r="28" spans="2:9" x14ac:dyDescent="0.25">
      <c r="B28" s="2" t="s">
        <v>16</v>
      </c>
      <c r="C28" s="2">
        <v>3</v>
      </c>
      <c r="D28" s="2">
        <f>C28*4*4*16</f>
        <v>768</v>
      </c>
      <c r="E28" t="s">
        <v>14</v>
      </c>
      <c r="F28" t="s">
        <v>23</v>
      </c>
      <c r="G28">
        <v>768</v>
      </c>
      <c r="I28" t="s">
        <v>14</v>
      </c>
    </row>
    <row r="29" spans="2:9" x14ac:dyDescent="0.25">
      <c r="B29" s="2" t="s">
        <v>24</v>
      </c>
      <c r="C29" s="2">
        <v>0</v>
      </c>
      <c r="D29" s="2">
        <f>C29*20*10*2</f>
        <v>0</v>
      </c>
      <c r="E29" t="s">
        <v>14</v>
      </c>
    </row>
    <row r="30" spans="2:9" x14ac:dyDescent="0.25">
      <c r="B30" t="s">
        <v>27</v>
      </c>
      <c r="D30" s="1">
        <f>SUM(D26:D29)</f>
        <v>1440.6338250485624</v>
      </c>
      <c r="E30" t="s">
        <v>14</v>
      </c>
    </row>
    <row r="32" spans="2:9" x14ac:dyDescent="0.25">
      <c r="B32" t="s">
        <v>18</v>
      </c>
      <c r="D32">
        <f>D30/G28</f>
        <v>1.8758252930319823</v>
      </c>
    </row>
    <row r="34" spans="1:9" x14ac:dyDescent="0.25">
      <c r="B34" s="6" t="s">
        <v>6</v>
      </c>
      <c r="C34" s="6" t="s">
        <v>3</v>
      </c>
      <c r="D34" s="6" t="s">
        <v>4</v>
      </c>
      <c r="E34" s="6" t="s">
        <v>5</v>
      </c>
      <c r="F34" s="6"/>
      <c r="G34" s="6" t="s">
        <v>20</v>
      </c>
      <c r="H34" s="6"/>
      <c r="I34" s="6" t="s">
        <v>19</v>
      </c>
    </row>
    <row r="35" spans="1:9" x14ac:dyDescent="0.25">
      <c r="A35" s="3" t="s">
        <v>0</v>
      </c>
      <c r="B35">
        <v>1</v>
      </c>
      <c r="C35" s="3">
        <f>1350*B35</f>
        <v>1350</v>
      </c>
      <c r="D35" s="1">
        <f>C35/E6</f>
        <v>795.05300353356893</v>
      </c>
      <c r="E35">
        <f>C35/D35</f>
        <v>1.698</v>
      </c>
      <c r="G35">
        <f>D35/D36</f>
        <v>3</v>
      </c>
    </row>
    <row r="36" spans="1:9" x14ac:dyDescent="0.25">
      <c r="A36" s="3" t="s">
        <v>7</v>
      </c>
      <c r="C36" s="4">
        <f>D36*E7</f>
        <v>184.13427561837455</v>
      </c>
      <c r="D36" s="1">
        <f>D35/3</f>
        <v>265.01766784452298</v>
      </c>
      <c r="E36">
        <f>C36/D36</f>
        <v>0.69479999999999997</v>
      </c>
      <c r="G36">
        <v>1</v>
      </c>
    </row>
    <row r="37" spans="1:9" x14ac:dyDescent="0.25">
      <c r="A37" s="3" t="s">
        <v>17</v>
      </c>
      <c r="C37" s="3">
        <f>I12*C36</f>
        <v>218.3</v>
      </c>
      <c r="D37">
        <f>C37</f>
        <v>218.3</v>
      </c>
      <c r="E37">
        <v>1</v>
      </c>
      <c r="G37" s="1">
        <f>D37/D36</f>
        <v>0.82371866666666671</v>
      </c>
      <c r="H37" s="1"/>
      <c r="I37" s="1">
        <f>C37/C36</f>
        <v>1.1855478794857035</v>
      </c>
    </row>
    <row r="38" spans="1:9" x14ac:dyDescent="0.25">
      <c r="B38" t="s">
        <v>22</v>
      </c>
    </row>
    <row r="39" spans="1:9" x14ac:dyDescent="0.25">
      <c r="A39" s="3" t="s">
        <v>21</v>
      </c>
      <c r="B39" s="5">
        <v>0.1</v>
      </c>
      <c r="C39" s="4">
        <f>B39*C36</f>
        <v>18.413427561837455</v>
      </c>
    </row>
    <row r="40" spans="1:9" x14ac:dyDescent="0.25">
      <c r="A40" s="3" t="s">
        <v>37</v>
      </c>
      <c r="C40" s="4">
        <f>C39/(C2/100)</f>
        <v>73.653710247349821</v>
      </c>
      <c r="D40" s="1">
        <f>C40/E9</f>
        <v>111.59653067780275</v>
      </c>
    </row>
    <row r="42" spans="1:9" x14ac:dyDescent="0.25">
      <c r="A42" s="3" t="s">
        <v>38</v>
      </c>
      <c r="C42" s="4">
        <f>(D35-D40)*E6</f>
        <v>1160.5090909090909</v>
      </c>
      <c r="D42" t="s">
        <v>33</v>
      </c>
    </row>
    <row r="44" spans="1:9" x14ac:dyDescent="0.25">
      <c r="A44" t="s">
        <v>31</v>
      </c>
    </row>
    <row r="45" spans="1:9" x14ac:dyDescent="0.25">
      <c r="A45" t="s">
        <v>30</v>
      </c>
      <c r="C45">
        <f>B35*G28</f>
        <v>768</v>
      </c>
    </row>
    <row r="46" spans="1:9" x14ac:dyDescent="0.25">
      <c r="A46" t="s">
        <v>29</v>
      </c>
      <c r="C46">
        <f>D27/C27</f>
        <v>48.105637508093707</v>
      </c>
      <c r="D46">
        <f>C46/C45</f>
        <v>6.2637548838663681E-2</v>
      </c>
      <c r="E46" t="s">
        <v>22</v>
      </c>
    </row>
    <row r="47" spans="1:9" ht="18.75" customHeight="1" x14ac:dyDescent="0.25">
      <c r="B47" t="s">
        <v>32</v>
      </c>
      <c r="C47" t="s">
        <v>3</v>
      </c>
    </row>
    <row r="48" spans="1:9" x14ac:dyDescent="0.25">
      <c r="A48" t="s">
        <v>0</v>
      </c>
      <c r="B48">
        <f>D46*D35</f>
        <v>49.800171338160169</v>
      </c>
      <c r="C48">
        <f>B48*E35</f>
        <v>84.560690932195968</v>
      </c>
    </row>
    <row r="49" spans="1:4" x14ac:dyDescent="0.25">
      <c r="A49" t="s">
        <v>7</v>
      </c>
      <c r="B49">
        <f>D46*D36</f>
        <v>16.600057112720059</v>
      </c>
      <c r="C49">
        <f>B49*E36</f>
        <v>11.533719681917896</v>
      </c>
    </row>
    <row r="50" spans="1:4" x14ac:dyDescent="0.25">
      <c r="A50" t="s">
        <v>17</v>
      </c>
      <c r="B50">
        <f>D46*D37</f>
        <v>13.673776911480282</v>
      </c>
      <c r="C50">
        <f>B50*E37</f>
        <v>13.673776911480282</v>
      </c>
    </row>
    <row r="52" spans="1:4" x14ac:dyDescent="0.25">
      <c r="A52" t="s">
        <v>21</v>
      </c>
      <c r="C52" s="11">
        <f>B39*C49</f>
        <v>1.1533719681917896</v>
      </c>
      <c r="D52" t="s">
        <v>33</v>
      </c>
    </row>
    <row r="55" spans="1:4" x14ac:dyDescent="0.25">
      <c r="A55" s="3" t="s">
        <v>39</v>
      </c>
      <c r="B55" s="3"/>
    </row>
    <row r="56" spans="1:4" x14ac:dyDescent="0.25">
      <c r="A56" s="12"/>
      <c r="B56" s="12" t="s">
        <v>3</v>
      </c>
    </row>
    <row r="57" spans="1:4" x14ac:dyDescent="0.25">
      <c r="A57" s="12" t="s">
        <v>0</v>
      </c>
      <c r="B57" s="13">
        <f>C42</f>
        <v>1160.5090909090909</v>
      </c>
    </row>
    <row r="58" spans="1:4" x14ac:dyDescent="0.25">
      <c r="A58" s="12" t="s">
        <v>7</v>
      </c>
      <c r="B58" s="13">
        <f>C36</f>
        <v>184.13427561837455</v>
      </c>
    </row>
    <row r="59" spans="1:4" x14ac:dyDescent="0.25">
      <c r="A59" s="12" t="s">
        <v>40</v>
      </c>
      <c r="B59" s="12">
        <f>C37</f>
        <v>218.3</v>
      </c>
    </row>
    <row r="60" spans="1:4" x14ac:dyDescent="0.25">
      <c r="A60" s="12" t="s">
        <v>37</v>
      </c>
      <c r="B60" s="13">
        <f>C40</f>
        <v>73.653710247349821</v>
      </c>
    </row>
  </sheetData>
  <mergeCells count="2">
    <mergeCell ref="C4:E4"/>
    <mergeCell ref="G4:J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workbookViewId="0">
      <selection activeCell="M19" sqref="M19"/>
    </sheetView>
  </sheetViews>
  <sheetFormatPr defaultRowHeight="15" x14ac:dyDescent="0.25"/>
  <sheetData>
    <row r="1" spans="1:9" x14ac:dyDescent="0.25">
      <c r="B1" t="s">
        <v>12</v>
      </c>
    </row>
    <row r="2" spans="1:9" x14ac:dyDescent="0.25">
      <c r="B2" t="s">
        <v>13</v>
      </c>
      <c r="C2">
        <v>9</v>
      </c>
      <c r="D2">
        <v>576</v>
      </c>
      <c r="E2" t="s">
        <v>14</v>
      </c>
    </row>
    <row r="3" spans="1:9" x14ac:dyDescent="0.25">
      <c r="B3" t="s">
        <v>15</v>
      </c>
      <c r="C3">
        <v>3</v>
      </c>
      <c r="D3">
        <v>144.31691252428112</v>
      </c>
      <c r="E3" t="s">
        <v>14</v>
      </c>
    </row>
    <row r="4" spans="1:9" x14ac:dyDescent="0.25">
      <c r="B4" t="s">
        <v>16</v>
      </c>
      <c r="C4">
        <v>3</v>
      </c>
      <c r="D4">
        <v>768</v>
      </c>
      <c r="E4" t="s">
        <v>14</v>
      </c>
      <c r="F4" t="s">
        <v>23</v>
      </c>
      <c r="G4">
        <v>768</v>
      </c>
      <c r="I4" t="s">
        <v>14</v>
      </c>
    </row>
    <row r="5" spans="1:9" x14ac:dyDescent="0.25">
      <c r="B5" t="s">
        <v>24</v>
      </c>
      <c r="C5">
        <v>0</v>
      </c>
      <c r="D5">
        <v>0</v>
      </c>
      <c r="E5" t="s">
        <v>14</v>
      </c>
    </row>
    <row r="6" spans="1:9" x14ac:dyDescent="0.25">
      <c r="B6" t="s">
        <v>27</v>
      </c>
      <c r="D6">
        <v>1488.3169125242812</v>
      </c>
      <c r="E6" t="s">
        <v>14</v>
      </c>
    </row>
    <row r="8" spans="1:9" x14ac:dyDescent="0.25">
      <c r="B8" t="s">
        <v>18</v>
      </c>
      <c r="D8">
        <v>1.937912646515991</v>
      </c>
    </row>
    <row r="10" spans="1:9" x14ac:dyDescent="0.25">
      <c r="A10" s="10"/>
      <c r="B10" s="10" t="s">
        <v>6</v>
      </c>
      <c r="C10" s="10" t="s">
        <v>3</v>
      </c>
      <c r="D10" s="10" t="s">
        <v>4</v>
      </c>
      <c r="E10" t="s">
        <v>5</v>
      </c>
      <c r="G10" t="s">
        <v>20</v>
      </c>
      <c r="I10" t="s">
        <v>19</v>
      </c>
    </row>
    <row r="11" spans="1:9" x14ac:dyDescent="0.25">
      <c r="A11" s="10" t="s">
        <v>0</v>
      </c>
      <c r="B11" s="10">
        <v>1</v>
      </c>
      <c r="C11" s="10">
        <v>2700</v>
      </c>
      <c r="D11" s="10">
        <v>1590.1060070671379</v>
      </c>
      <c r="E11">
        <v>1.698</v>
      </c>
      <c r="G11">
        <v>3</v>
      </c>
    </row>
    <row r="12" spans="1:9" x14ac:dyDescent="0.25">
      <c r="A12" s="10" t="s">
        <v>7</v>
      </c>
      <c r="B12" s="10"/>
      <c r="C12" s="10">
        <v>368.26855123674909</v>
      </c>
      <c r="D12" s="10">
        <v>530.03533568904595</v>
      </c>
      <c r="E12">
        <v>0.69479999999999997</v>
      </c>
      <c r="G12">
        <v>1</v>
      </c>
    </row>
    <row r="13" spans="1:9" x14ac:dyDescent="0.25">
      <c r="A13" s="10" t="s">
        <v>17</v>
      </c>
      <c r="B13" s="10"/>
      <c r="C13" s="10">
        <v>436.6</v>
      </c>
      <c r="D13" s="10">
        <v>436.6</v>
      </c>
      <c r="E13">
        <v>1</v>
      </c>
      <c r="G13">
        <v>0.82371866666666671</v>
      </c>
      <c r="I13">
        <v>1.1855478794857035</v>
      </c>
    </row>
    <row r="14" spans="1:9" x14ac:dyDescent="0.25">
      <c r="B14" t="s">
        <v>22</v>
      </c>
    </row>
    <row r="15" spans="1:9" x14ac:dyDescent="0.25">
      <c r="A15" t="s">
        <v>21</v>
      </c>
      <c r="B15">
        <v>0.1</v>
      </c>
      <c r="C15">
        <v>36.826855123674903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Casting schedule</vt:lpstr>
      <vt:lpstr>Mix design_Ref</vt:lpstr>
      <vt:lpstr>Mixed in inhibitor MI</vt:lpstr>
      <vt:lpstr>CA</vt:lpstr>
      <vt:lpstr>CsCA  0.25</vt:lpstr>
      <vt:lpstr>Test 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Ameya</dc:creator>
  <cp:lastModifiedBy>Ameya Kamat</cp:lastModifiedBy>
  <dcterms:created xsi:type="dcterms:W3CDTF">2021-10-21T13:18:58Z</dcterms:created>
  <dcterms:modified xsi:type="dcterms:W3CDTF">2023-09-14T15:16:17Z</dcterms:modified>
</cp:coreProperties>
</file>