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efrackers/Library/CloudStorage/OneDrive-Vesteda/Documenten/1. Thesis/0. LCC model/EPD_MKI/Excel EPD/"/>
    </mc:Choice>
  </mc:AlternateContent>
  <xr:revisionPtr revIDLastSave="0" documentId="8_{712541E2-2A22-C446-B464-162448B335BA}" xr6:coauthVersionLast="47" xr6:coauthVersionMax="47" xr10:uidLastSave="{00000000-0000-0000-0000-000000000000}"/>
  <bookViews>
    <workbookView xWindow="680" yWindow="1000" windowWidth="27840" windowHeight="16340" xr2:uid="{C17FFAAF-929D-174A-8123-08EB7B62F9E1}"/>
  </bookViews>
  <sheets>
    <sheet name="MKI Bribu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1" l="1"/>
  <c r="E1" i="1"/>
  <c r="F1" i="1"/>
  <c r="G1" i="1"/>
  <c r="H1" i="1"/>
  <c r="I1" i="1"/>
  <c r="J1" i="1"/>
  <c r="K1" i="1"/>
  <c r="L1" i="1"/>
  <c r="M1" i="1"/>
  <c r="N1" i="1"/>
  <c r="O1" i="1"/>
  <c r="P1" i="1"/>
  <c r="AA20" i="1"/>
  <c r="AA19" i="1"/>
  <c r="Q2" i="1"/>
  <c r="E2" i="1"/>
  <c r="F2" i="1"/>
  <c r="G2" i="1"/>
  <c r="H2" i="1"/>
  <c r="I2" i="1"/>
  <c r="J2" i="1"/>
  <c r="K2" i="1"/>
  <c r="L2" i="1"/>
  <c r="M2" i="1"/>
  <c r="N2" i="1"/>
  <c r="O2" i="1"/>
  <c r="P2" i="1"/>
  <c r="D2" i="1"/>
  <c r="R23" i="1"/>
  <c r="R30" i="1"/>
  <c r="R31" i="1"/>
  <c r="R32" i="1"/>
  <c r="R33" i="1"/>
  <c r="R24" i="1"/>
  <c r="R25" i="1"/>
  <c r="R26" i="1"/>
  <c r="R27" i="1"/>
  <c r="R28" i="1"/>
  <c r="R29" i="1"/>
  <c r="Q4" i="1"/>
</calcChain>
</file>

<file path=xl/sharedStrings.xml><?xml version="1.0" encoding="utf-8"?>
<sst xmlns="http://schemas.openxmlformats.org/spreadsheetml/2006/main" count="318" uniqueCount="218">
  <si>
    <t>Abbreviation</t>
  </si>
  <si>
    <t>Unit</t>
  </si>
  <si>
    <t>A1</t>
  </si>
  <si>
    <t>A2</t>
  </si>
  <si>
    <t>A3</t>
  </si>
  <si>
    <t>A4</t>
  </si>
  <si>
    <t>A5</t>
  </si>
  <si>
    <t>B1</t>
  </si>
  <si>
    <t>B2</t>
  </si>
  <si>
    <t>B3</t>
  </si>
  <si>
    <t>C1</t>
  </si>
  <si>
    <t>C2</t>
  </si>
  <si>
    <t>C3</t>
  </si>
  <si>
    <t>C4</t>
  </si>
  <si>
    <t>D</t>
  </si>
  <si>
    <t>Total</t>
  </si>
  <si>
    <t>CRU</t>
  </si>
  <si>
    <t>Kg</t>
  </si>
  <si>
    <t>MFR</t>
  </si>
  <si>
    <t>MER</t>
  </si>
  <si>
    <t>EE</t>
  </si>
  <si>
    <t>MJ</t>
  </si>
  <si>
    <t>EET</t>
  </si>
  <si>
    <t>EEE</t>
  </si>
  <si>
    <t>AP</t>
  </si>
  <si>
    <t>GWP-total</t>
  </si>
  <si>
    <t>GWP-b</t>
  </si>
  <si>
    <t>GWP-f</t>
  </si>
  <si>
    <t>GWP-luluc</t>
  </si>
  <si>
    <t>EP-T</t>
  </si>
  <si>
    <t>ODP</t>
  </si>
  <si>
    <t>POCP</t>
  </si>
  <si>
    <t>ADP-mm</t>
  </si>
  <si>
    <t>WDP</t>
  </si>
  <si>
    <t>mol H+ eqv.</t>
  </si>
  <si>
    <t>EP-m</t>
  </si>
  <si>
    <t>EP-fw</t>
  </si>
  <si>
    <t>kg P eqv.</t>
  </si>
  <si>
    <t>mol N eqv.</t>
  </si>
  <si>
    <t>kg NMVOC eqv.</t>
  </si>
  <si>
    <t xml:space="preserve">ADP-f </t>
  </si>
  <si>
    <t>m3 world eqv.</t>
  </si>
  <si>
    <t>Core Environmental Impact indicators EN15804+A2</t>
  </si>
  <si>
    <t>Output flow</t>
  </si>
  <si>
    <t xml:space="preserve">AP=Acidification (AP) </t>
  </si>
  <si>
    <t xml:space="preserve"> GWP-total=Global warming potential (GWP-total) </t>
  </si>
  <si>
    <t xml:space="preserve"> GWP-b=Global warming potential - Biogenic (GWP-b) </t>
  </si>
  <si>
    <t xml:space="preserve"> GWP-luluc=Global warming potential - Land use and land use change (GWP-luluc) </t>
  </si>
  <si>
    <t xml:space="preserve"> EP-m=Eutrophication marine (EP-m) </t>
  </si>
  <si>
    <t xml:space="preserve"> EP-T=Eutrophication, terrestrial (EP-T) </t>
  </si>
  <si>
    <t xml:space="preserve"> ODP=Ozone depletion (ODP) </t>
  </si>
  <si>
    <t xml:space="preserve"> POCP=Photochemical ozone formation - human health (POCP) </t>
  </si>
  <si>
    <t xml:space="preserve"> ADP-mm=Resource use, minerals and metals (ADP-mm) </t>
  </si>
  <si>
    <t xml:space="preserve"> WDP=Water use (WDP)</t>
  </si>
  <si>
    <t xml:space="preserve"> ADPf=Resource use, fossils (ADP-f) </t>
  </si>
  <si>
    <t xml:space="preserve"> GWP-f=Global warming potential -Fossil (GWP-f) </t>
  </si>
  <si>
    <t xml:space="preserve"> EP-fw=Eutrophication,freshwater (EP-fw) </t>
  </si>
  <si>
    <t>Additional Environmental Impact indicators EN15084+2</t>
  </si>
  <si>
    <t>PM</t>
  </si>
  <si>
    <t>IR</t>
  </si>
  <si>
    <t>ETP-fw</t>
  </si>
  <si>
    <t xml:space="preserve">CTUe </t>
  </si>
  <si>
    <t>disease incidence</t>
  </si>
  <si>
    <t>HTP-c</t>
  </si>
  <si>
    <t>HTP-nc</t>
  </si>
  <si>
    <t>CTUh</t>
  </si>
  <si>
    <t xml:space="preserve">CTUh </t>
  </si>
  <si>
    <t>kBq U235 eqv.</t>
  </si>
  <si>
    <t>SQP</t>
  </si>
  <si>
    <t>pt</t>
  </si>
  <si>
    <t>ETP-fw=Ecotoxicity, freshwater (ETP-fw)</t>
  </si>
  <si>
    <t>PM=Particulate Matter (PM)</t>
  </si>
  <si>
    <t>HTP-c=Human toxicity, cancer (HTP-c)</t>
  </si>
  <si>
    <t>HTP-nc=Human toxicity, non-cancer (HTP-nc)</t>
  </si>
  <si>
    <t>IR=Ionising radiation, human health (IR)</t>
  </si>
  <si>
    <t>SQP=Land use (SQP)</t>
  </si>
  <si>
    <t>Core Environmental Impact indicators EN15804+A1</t>
  </si>
  <si>
    <t xml:space="preserve">ADPE </t>
  </si>
  <si>
    <t>GWP</t>
  </si>
  <si>
    <t>EP</t>
  </si>
  <si>
    <t>ADPE=Depletion of abiotic resources-elements</t>
  </si>
  <si>
    <t>GWP=Global warming</t>
  </si>
  <si>
    <t>ODP=Ozone layer depletion</t>
  </si>
  <si>
    <t>POCP=Photochemical oxidants creation</t>
  </si>
  <si>
    <t>AP=Acidification of soil and water</t>
  </si>
  <si>
    <t>EP=Eutrophication</t>
  </si>
  <si>
    <t>National Annex NMD</t>
  </si>
  <si>
    <t>ADPf</t>
  </si>
  <si>
    <t>HTTP</t>
  </si>
  <si>
    <t>HTP</t>
  </si>
  <si>
    <t>FAETP</t>
  </si>
  <si>
    <t>MAETP</t>
  </si>
  <si>
    <t>TETP</t>
  </si>
  <si>
    <t>ADPF=Depletion of abiotic resources-fossil fuels</t>
  </si>
  <si>
    <t>HTP=Human toxicity</t>
  </si>
  <si>
    <t>FAETP=Ecotoxicity. fresh water</t>
  </si>
  <si>
    <t>MAETP=Ecotoxicity. marine water (MAETP)</t>
  </si>
  <si>
    <t>TETP=Ecotoxicity. terrestric</t>
  </si>
  <si>
    <t>INDICATORS DESCRIBING RESOURCE USE AND 
ENVIRONMENTAL INFORMATION BASED ON LIFE CYCLE INVENTORY (LCI)</t>
  </si>
  <si>
    <r>
      <rPr>
        <sz val="8"/>
        <color rgb="FF414042"/>
        <rFont val="Arial"/>
        <family val="2"/>
      </rPr>
      <t>PERE</t>
    </r>
  </si>
  <si>
    <r>
      <rPr>
        <sz val="8"/>
        <color rgb="FF414042"/>
        <rFont val="Arial"/>
        <family val="2"/>
      </rPr>
      <t>MJ</t>
    </r>
  </si>
  <si>
    <r>
      <rPr>
        <sz val="8"/>
        <color rgb="FF414042"/>
        <rFont val="Arial"/>
        <family val="2"/>
      </rPr>
      <t>PERM</t>
    </r>
  </si>
  <si>
    <r>
      <rPr>
        <sz val="8"/>
        <color rgb="FF414042"/>
        <rFont val="Arial"/>
        <family val="2"/>
      </rPr>
      <t>PERT</t>
    </r>
  </si>
  <si>
    <r>
      <rPr>
        <sz val="8"/>
        <color rgb="FF414042"/>
        <rFont val="Arial"/>
        <family val="2"/>
      </rPr>
      <t>PENRE</t>
    </r>
  </si>
  <si>
    <r>
      <rPr>
        <sz val="8"/>
        <color rgb="FF414042"/>
        <rFont val="Arial"/>
        <family val="2"/>
      </rPr>
      <t>PENRM</t>
    </r>
  </si>
  <si>
    <r>
      <rPr>
        <sz val="8"/>
        <color rgb="FF414042"/>
        <rFont val="Arial"/>
        <family val="2"/>
      </rPr>
      <t>PENRT</t>
    </r>
  </si>
  <si>
    <r>
      <rPr>
        <sz val="8"/>
        <color rgb="FF414042"/>
        <rFont val="Arial"/>
        <family val="2"/>
      </rPr>
      <t>SM</t>
    </r>
  </si>
  <si>
    <r>
      <rPr>
        <sz val="8"/>
        <color rgb="FF414042"/>
        <rFont val="Arial"/>
        <family val="2"/>
      </rPr>
      <t>Kg</t>
    </r>
  </si>
  <si>
    <r>
      <rPr>
        <sz val="8"/>
        <color rgb="FF414042"/>
        <rFont val="Arial"/>
        <family val="2"/>
      </rPr>
      <t>RSF</t>
    </r>
  </si>
  <si>
    <t>PERE=renewable primary energy ex. raw materials</t>
  </si>
  <si>
    <t>PERM=renewable primary energy used as raw materials</t>
  </si>
  <si>
    <t>PERT=renewable primary energy total</t>
  </si>
  <si>
    <t>PENRE=nonrenewable primary energy ex. raw materials</t>
  </si>
  <si>
    <t>PENRM=non-renewable primary energy used as raw materials</t>
  </si>
  <si>
    <t>PENRT=non-renewable primary energy total</t>
  </si>
  <si>
    <t>SM=use of secondary material</t>
  </si>
  <si>
    <t>RSF=use of renewable secondary fuels</t>
  </si>
  <si>
    <t>NRSF=use of non-renewable secondary fuel</t>
  </si>
  <si>
    <t>FW=use of net fresh water</t>
  </si>
  <si>
    <r>
      <rPr>
        <sz val="8"/>
        <color rgb="FF413F42"/>
        <rFont val="Arial"/>
        <family val="2"/>
      </rPr>
      <t>NRSF</t>
    </r>
  </si>
  <si>
    <t>FW</t>
  </si>
  <si>
    <t>M3</t>
  </si>
  <si>
    <t>Other environmental information describing waste categories</t>
  </si>
  <si>
    <r>
      <rPr>
        <sz val="8"/>
        <color rgb="FF413F42"/>
        <rFont val="Arial"/>
        <family val="2"/>
      </rPr>
      <t>HWD</t>
    </r>
  </si>
  <si>
    <r>
      <rPr>
        <sz val="8"/>
        <color rgb="FF413F42"/>
        <rFont val="Arial"/>
        <family val="2"/>
      </rPr>
      <t>Kg</t>
    </r>
  </si>
  <si>
    <r>
      <rPr>
        <sz val="8"/>
        <color rgb="FF413F42"/>
        <rFont val="Arial"/>
        <family val="2"/>
      </rPr>
      <t>NHWD</t>
    </r>
  </si>
  <si>
    <r>
      <rPr>
        <sz val="8"/>
        <color rgb="FF413F42"/>
        <rFont val="Arial"/>
        <family val="2"/>
      </rPr>
      <t>RWD</t>
    </r>
  </si>
  <si>
    <t>HWD=hazardous waste disposed</t>
  </si>
  <si>
    <t>NHWD=non hazardous waste disposed</t>
  </si>
  <si>
    <t>RWD=radioactive waste disposed</t>
  </si>
  <si>
    <t>CRU=Components for re-use</t>
  </si>
  <si>
    <t>MFR=Materials for recycling</t>
  </si>
  <si>
    <t>MER=Materials for energy recovery</t>
  </si>
  <si>
    <t>EE=Exported energy</t>
  </si>
  <si>
    <t>EET=Exported Energy Thermic</t>
  </si>
  <si>
    <t>EEE=Exported Energy Electric</t>
  </si>
  <si>
    <t>kg N eqv.</t>
  </si>
  <si>
    <t>Opwarming</t>
  </si>
  <si>
    <t>kg CO₂-eq </t>
  </si>
  <si>
    <t>Uitputting van ozon</t>
  </si>
  <si>
    <t>kg CFC-11-EQ</t>
  </si>
  <si>
    <t>Verzuring van bodem en water</t>
  </si>
  <si>
    <t>kg SO₂-eq </t>
  </si>
  <si>
    <t>Eutrofiëring</t>
  </si>
  <si>
    <t>kg PO₄³⁻-eq </t>
  </si>
  <si>
    <t>Uitputting van abiotische middelen-elementen</t>
  </si>
  <si>
    <t>kg SB-eq</t>
  </si>
  <si>
    <t>Uitputting van abiotische middelen – fossiele brandstoffen</t>
  </si>
  <si>
    <t>kg 1,4 DB-eq </t>
  </si>
  <si>
    <t>Photochemical oxidant creation (Smog) </t>
  </si>
  <si>
    <r>
      <t>kg C</t>
    </r>
    <r>
      <rPr>
        <sz val="11"/>
        <color rgb="FF072B49"/>
        <rFont val="Arial"/>
        <family val="2"/>
      </rPr>
      <t>2</t>
    </r>
    <r>
      <rPr>
        <sz val="10.8"/>
        <color rgb="FF072B49"/>
        <rFont val="Arial"/>
        <family val="2"/>
      </rPr>
      <t>H</t>
    </r>
    <r>
      <rPr>
        <sz val="11"/>
        <color rgb="FF072B49"/>
        <rFont val="Arial"/>
        <family val="2"/>
      </rPr>
      <t>4</t>
    </r>
  </si>
  <si>
    <t>MKI</t>
  </si>
  <si>
    <t>Kg 1,4 DB-eq</t>
  </si>
  <si>
    <t>Klimaatverandering </t>
  </si>
  <si>
    <t>kg CO2-eq. </t>
  </si>
  <si>
    <t>€ 0,13 </t>
  </si>
  <si>
    <t>Ozonlaagaantasting </t>
  </si>
  <si>
    <t>kg CFC11-eq. </t>
  </si>
  <si>
    <t>€ 29,15 </t>
  </si>
  <si>
    <t>€ 0,01 </t>
  </si>
  <si>
    <t>Straling </t>
  </si>
  <si>
    <t>kBq Co-60-eq. </t>
  </si>
  <si>
    <t>€ 0,0042 </t>
  </si>
  <si>
    <t>Smogvorming, menselijke gezondheid </t>
  </si>
  <si>
    <t>kg NOx-eq. </t>
  </si>
  <si>
    <t>€ 1,68 </t>
  </si>
  <si>
    <t>Smogvorming, ecosystemen land </t>
  </si>
  <si>
    <t>€ 0,04 </t>
  </si>
  <si>
    <t>Fijnstofvorming </t>
  </si>
  <si>
    <r>
      <t>kg PM</t>
    </r>
    <r>
      <rPr>
        <sz val="5"/>
        <color theme="1"/>
        <rFont val="Trebuchet MS"/>
        <family val="2"/>
      </rPr>
      <t>2,5</t>
    </r>
    <r>
      <rPr>
        <sz val="8"/>
        <color theme="1"/>
        <rFont val="Trebuchet MS"/>
        <family val="2"/>
      </rPr>
      <t>-eq. </t>
    </r>
  </si>
  <si>
    <t>€ 168,04 </t>
  </si>
  <si>
    <t>Verzuring </t>
  </si>
  <si>
    <t>kg SO2-eq. </t>
  </si>
  <si>
    <t>€ 6,47 </t>
  </si>
  <si>
    <t>€ 0,14 </t>
  </si>
  <si>
    <t>Ecotoxiciteit, land </t>
  </si>
  <si>
    <t>kg 1,4-DCB </t>
  </si>
  <si>
    <t>€ 0,0010 </t>
  </si>
  <si>
    <t>Ecotoxiciteit, zoetwater </t>
  </si>
  <si>
    <t>€ 0,0309 </t>
  </si>
  <si>
    <t>Ecotoxiciteit, zoutwater </t>
  </si>
  <si>
    <t>€ 0,0047 </t>
  </si>
  <si>
    <t>Humane toxiciteit, kankergerelateerd </t>
  </si>
  <si>
    <t>€ 5,25 </t>
  </si>
  <si>
    <t>Humane toxiciteit, niet-kankergerelateerd </t>
  </si>
  <si>
    <t>€ 0,10 </t>
  </si>
  <si>
    <t>Landgebruik </t>
  </si>
  <si>
    <t>m2a crop-eq. </t>
  </si>
  <si>
    <t>€ 0,146 </t>
  </si>
  <si>
    <t>Uitputting, mineraal </t>
  </si>
  <si>
    <t>kg Cu-eq. </t>
  </si>
  <si>
    <t>Uitputting, fossiel </t>
  </si>
  <si>
    <t>kg oil-eq. </t>
  </si>
  <si>
    <t>€ 0,03 </t>
  </si>
  <si>
    <t>Waterverbruik </t>
  </si>
  <si>
    <t>m3 </t>
  </si>
  <si>
    <t>NO2-aanvulling </t>
  </si>
  <si>
    <t>kg NO2-eq. </t>
  </si>
  <si>
    <t>€ 9,32 </t>
  </si>
  <si>
    <t>Total phases EN15804+A1</t>
  </si>
  <si>
    <t>Total Phases EN15804+A2</t>
  </si>
  <si>
    <t>ADPE</t>
  </si>
  <si>
    <t>Verzuring</t>
  </si>
  <si>
    <t>Klimaatverandering</t>
  </si>
  <si>
    <t>x</t>
  </si>
  <si>
    <t>Vermesting zoutwater</t>
  </si>
  <si>
    <t>Vermesting zoetwater</t>
  </si>
  <si>
    <t>Vermesting land</t>
  </si>
  <si>
    <t>Ozonlaag aantasting</t>
  </si>
  <si>
    <t>Smogvorming, menselijke gezondheid</t>
  </si>
  <si>
    <t>Uitputting mineraal</t>
  </si>
  <si>
    <t>Uiputting fossiel</t>
  </si>
  <si>
    <t>Waterverbruik</t>
  </si>
  <si>
    <t>Fijnstofvorming</t>
  </si>
  <si>
    <t>Straling</t>
  </si>
  <si>
    <t>cancer</t>
  </si>
  <si>
    <t>non cancer</t>
  </si>
  <si>
    <t>land gebruik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</si>
</sst>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\ * #,##0.00_);_(&quot;€&quot;\ * \(#,##0.00\);_(&quot;€&quot;\ * &quot;-&quot;??_);_(@_)"/>
    <numFmt numFmtId="179" formatCode="_(&quot;€&quot;\ * #,##0.0000_);_(&quot;€&quot;\ * \(#,##0.0000\);_(&quot;€&quot;\ * &quot;-&quot;??_);_(@_)"/>
    <numFmt numFmtId="180" formatCode="_(&quot;€&quot;\ * #,##0.00000_);_(&quot;€&quot;\ * \(#,##0.00000\);_(&quot;€&quot;\ * &quot;-&quot;??_);_(@_)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414042"/>
      <name val="Helvetica"/>
      <family val="2"/>
    </font>
    <font>
      <sz val="12"/>
      <color theme="1"/>
      <name val="Calibri Light"/>
      <family val="2"/>
      <scheme val="major"/>
    </font>
    <font>
      <sz val="10"/>
      <color rgb="FF414042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rgb="FF41404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rgb="FF414042"/>
      <name val="Calibri Light"/>
      <family val="2"/>
      <scheme val="major"/>
    </font>
    <font>
      <sz val="10"/>
      <color rgb="FF414042"/>
      <name val="Helvetica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color rgb="FF414042"/>
      <name val="Arial"/>
      <family val="2"/>
    </font>
    <font>
      <sz val="8"/>
      <color rgb="FF413F42"/>
      <name val="Arial"/>
      <family val="2"/>
    </font>
    <font>
      <sz val="10.8"/>
      <color rgb="FF072B49"/>
      <name val="Arial"/>
      <family val="2"/>
    </font>
    <font>
      <sz val="11"/>
      <color rgb="FF072B49"/>
      <name val="Arial"/>
      <family val="2"/>
    </font>
    <font>
      <sz val="8"/>
      <color theme="1"/>
      <name val="Trebuchet MS"/>
      <family val="2"/>
    </font>
    <font>
      <sz val="5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BCBDBF"/>
      </bottom>
      <diagonal/>
    </border>
    <border>
      <left/>
      <right/>
      <top style="thin">
        <color rgb="FFBCBDBF"/>
      </top>
      <bottom style="thin">
        <color rgb="FFBCBDBF"/>
      </bottom>
      <diagonal/>
    </border>
    <border>
      <left style="thin">
        <color indexed="64"/>
      </left>
      <right/>
      <top/>
      <bottom style="thin">
        <color rgb="FFBCBDBF"/>
      </bottom>
      <diagonal/>
    </border>
    <border>
      <left/>
      <right/>
      <top style="thin">
        <color rgb="FFBCBDB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BCBDBF"/>
      </top>
      <bottom style="thin">
        <color indexed="64"/>
      </bottom>
      <diagonal/>
    </border>
    <border>
      <left style="thin">
        <color indexed="64"/>
      </left>
      <right/>
      <top style="thin">
        <color rgb="FFBCBDBF"/>
      </top>
      <bottom style="thin">
        <color rgb="FFBCBDBF"/>
      </bottom>
      <diagonal/>
    </border>
    <border>
      <left style="thin">
        <color indexed="64"/>
      </left>
      <right/>
      <top style="thin">
        <color rgb="FFBCBDB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BCBDBF"/>
      </bottom>
      <diagonal/>
    </border>
    <border>
      <left style="thin">
        <color indexed="64"/>
      </left>
      <right style="thin">
        <color indexed="64"/>
      </right>
      <top style="thin">
        <color rgb="FFBCBDBF"/>
      </top>
      <bottom style="thin">
        <color rgb="FFBCBDB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0" fillId="0" borderId="5" xfId="0" applyBorder="1"/>
    <xf numFmtId="0" fontId="0" fillId="0" borderId="8" xfId="0" applyBorder="1"/>
    <xf numFmtId="0" fontId="3" fillId="0" borderId="0" xfId="0" applyFont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14" xfId="0" applyFill="1" applyBorder="1"/>
    <xf numFmtId="0" fontId="0" fillId="2" borderId="15" xfId="0" applyFill="1" applyBorder="1"/>
    <xf numFmtId="0" fontId="4" fillId="0" borderId="0" xfId="0" applyFont="1" applyBorder="1"/>
    <xf numFmtId="0" fontId="5" fillId="0" borderId="6" xfId="0" applyFont="1" applyBorder="1"/>
    <xf numFmtId="0" fontId="5" fillId="0" borderId="0" xfId="0" applyFont="1" applyBorder="1"/>
    <xf numFmtId="0" fontId="6" fillId="0" borderId="0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5" fillId="0" borderId="5" xfId="0" applyFont="1" applyBorder="1"/>
    <xf numFmtId="0" fontId="5" fillId="0" borderId="8" xfId="0" applyFont="1" applyBorder="1"/>
    <xf numFmtId="0" fontId="4" fillId="0" borderId="3" xfId="0" applyFont="1" applyBorder="1"/>
    <xf numFmtId="0" fontId="4" fillId="0" borderId="4" xfId="0" applyFont="1" applyBorder="1"/>
    <xf numFmtId="49" fontId="9" fillId="0" borderId="2" xfId="0" applyNumberFormat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11" fontId="7" fillId="0" borderId="6" xfId="0" applyNumberFormat="1" applyFont="1" applyBorder="1"/>
    <xf numFmtId="11" fontId="7" fillId="0" borderId="0" xfId="0" applyNumberFormat="1" applyFont="1" applyBorder="1"/>
    <xf numFmtId="11" fontId="8" fillId="0" borderId="6" xfId="0" applyNumberFormat="1" applyFont="1" applyBorder="1"/>
    <xf numFmtId="11" fontId="8" fillId="0" borderId="13" xfId="0" applyNumberFormat="1" applyFont="1" applyBorder="1"/>
    <xf numFmtId="11" fontId="8" fillId="0" borderId="0" xfId="0" applyNumberFormat="1" applyFont="1" applyBorder="1"/>
    <xf numFmtId="11" fontId="8" fillId="0" borderId="14" xfId="0" applyNumberFormat="1" applyFont="1" applyBorder="1"/>
    <xf numFmtId="11" fontId="8" fillId="0" borderId="15" xfId="0" applyNumberFormat="1" applyFont="1" applyBorder="1"/>
    <xf numFmtId="11" fontId="8" fillId="0" borderId="7" xfId="0" applyNumberFormat="1" applyFont="1" applyBorder="1"/>
    <xf numFmtId="11" fontId="8" fillId="0" borderId="9" xfId="0" applyNumberFormat="1" applyFont="1" applyBorder="1"/>
    <xf numFmtId="11" fontId="8" fillId="0" borderId="11" xfId="0" applyNumberFormat="1" applyFont="1" applyBorder="1"/>
    <xf numFmtId="11" fontId="8" fillId="0" borderId="12" xfId="0" applyNumberFormat="1" applyFont="1" applyBorder="1"/>
    <xf numFmtId="11" fontId="10" fillId="0" borderId="0" xfId="0" applyNumberFormat="1" applyFont="1" applyBorder="1"/>
    <xf numFmtId="11" fontId="11" fillId="0" borderId="0" xfId="0" applyNumberFormat="1" applyFont="1" applyBorder="1"/>
    <xf numFmtId="0" fontId="3" fillId="0" borderId="9" xfId="0" applyFont="1" applyBorder="1"/>
    <xf numFmtId="0" fontId="5" fillId="0" borderId="8" xfId="0" applyFont="1" applyFill="1" applyBorder="1"/>
    <xf numFmtId="0" fontId="3" fillId="0" borderId="8" xfId="0" applyFont="1" applyFill="1" applyBorder="1"/>
    <xf numFmtId="11" fontId="10" fillId="0" borderId="11" xfId="0" applyNumberFormat="1" applyFont="1" applyBorder="1"/>
    <xf numFmtId="11" fontId="11" fillId="0" borderId="11" xfId="0" applyNumberFormat="1" applyFont="1" applyBorder="1"/>
    <xf numFmtId="0" fontId="3" fillId="0" borderId="12" xfId="0" applyFont="1" applyBorder="1"/>
    <xf numFmtId="11" fontId="11" fillId="0" borderId="14" xfId="0" applyNumberFormat="1" applyFont="1" applyBorder="1"/>
    <xf numFmtId="11" fontId="11" fillId="0" borderId="15" xfId="0" applyNumberFormat="1" applyFont="1" applyBorder="1"/>
    <xf numFmtId="0" fontId="3" fillId="0" borderId="5" xfId="0" applyFont="1" applyFill="1" applyBorder="1"/>
    <xf numFmtId="0" fontId="10" fillId="0" borderId="8" xfId="0" applyFont="1" applyBorder="1" applyAlignment="1">
      <alignment horizontal="left" vertical="top" wrapText="1"/>
    </xf>
    <xf numFmtId="0" fontId="12" fillId="0" borderId="16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11" fontId="0" fillId="0" borderId="6" xfId="0" applyNumberFormat="1" applyBorder="1"/>
    <xf numFmtId="11" fontId="0" fillId="0" borderId="13" xfId="0" applyNumberFormat="1" applyBorder="1"/>
    <xf numFmtId="11" fontId="3" fillId="0" borderId="0" xfId="0" applyNumberFormat="1" applyFont="1" applyBorder="1"/>
    <xf numFmtId="11" fontId="0" fillId="0" borderId="0" xfId="0" applyNumberFormat="1" applyBorder="1"/>
    <xf numFmtId="11" fontId="0" fillId="0" borderId="14" xfId="0" applyNumberFormat="1" applyBorder="1"/>
    <xf numFmtId="11" fontId="0" fillId="0" borderId="11" xfId="0" applyNumberFormat="1" applyBorder="1"/>
    <xf numFmtId="11" fontId="0" fillId="0" borderId="15" xfId="0" applyNumberFormat="1" applyBorder="1"/>
    <xf numFmtId="11" fontId="12" fillId="0" borderId="16" xfId="0" applyNumberFormat="1" applyFont="1" applyBorder="1" applyAlignment="1">
      <alignment horizontal="right" vertical="top" wrapText="1"/>
    </xf>
    <xf numFmtId="11" fontId="12" fillId="0" borderId="17" xfId="0" applyNumberFormat="1" applyFont="1" applyBorder="1" applyAlignment="1">
      <alignment horizontal="right" vertical="top" wrapText="1"/>
    </xf>
    <xf numFmtId="0" fontId="12" fillId="0" borderId="18" xfId="0" applyFont="1" applyBorder="1" applyAlignment="1">
      <alignment vertical="top" wrapText="1"/>
    </xf>
    <xf numFmtId="11" fontId="12" fillId="0" borderId="19" xfId="0" applyNumberFormat="1" applyFont="1" applyBorder="1" applyAlignment="1">
      <alignment horizontal="righ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12" fillId="0" borderId="19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11" fontId="8" fillId="0" borderId="8" xfId="0" applyNumberFormat="1" applyFont="1" applyBorder="1"/>
    <xf numFmtId="11" fontId="8" fillId="0" borderId="10" xfId="0" applyNumberFormat="1" applyFont="1" applyBorder="1"/>
    <xf numFmtId="11" fontId="8" fillId="0" borderId="1" xfId="0" applyNumberFormat="1" applyFont="1" applyBorder="1"/>
    <xf numFmtId="0" fontId="12" fillId="0" borderId="5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49" fontId="3" fillId="0" borderId="8" xfId="0" applyNumberFormat="1" applyFont="1" applyBorder="1"/>
    <xf numFmtId="49" fontId="3" fillId="0" borderId="10" xfId="0" applyNumberFormat="1" applyFont="1" applyBorder="1"/>
    <xf numFmtId="11" fontId="3" fillId="0" borderId="6" xfId="0" applyNumberFormat="1" applyFont="1" applyBorder="1"/>
    <xf numFmtId="11" fontId="12" fillId="0" borderId="0" xfId="0" applyNumberFormat="1" applyFont="1" applyBorder="1" applyAlignment="1">
      <alignment horizontal="right" vertical="top" wrapText="1"/>
    </xf>
    <xf numFmtId="11" fontId="12" fillId="0" borderId="23" xfId="0" applyNumberFormat="1" applyFont="1" applyBorder="1" applyAlignment="1">
      <alignment horizontal="right" vertical="top" wrapText="1"/>
    </xf>
    <xf numFmtId="11" fontId="12" fillId="0" borderId="1" xfId="0" applyNumberFormat="1" applyFont="1" applyBorder="1" applyAlignment="1">
      <alignment horizontal="right" vertical="top" wrapText="1"/>
    </xf>
    <xf numFmtId="11" fontId="12" fillId="0" borderId="24" xfId="0" applyNumberFormat="1" applyFont="1" applyBorder="1" applyAlignment="1">
      <alignment horizontal="right" vertical="top" wrapText="1"/>
    </xf>
    <xf numFmtId="11" fontId="12" fillId="0" borderId="11" xfId="0" applyNumberFormat="1" applyFont="1" applyBorder="1" applyAlignment="1">
      <alignment horizontal="right" vertical="top" wrapText="1"/>
    </xf>
    <xf numFmtId="11" fontId="12" fillId="0" borderId="20" xfId="0" applyNumberFormat="1" applyFont="1" applyBorder="1" applyAlignment="1">
      <alignment horizontal="right" vertical="top" wrapText="1"/>
    </xf>
    <xf numFmtId="11" fontId="8" fillId="3" borderId="14" xfId="0" applyNumberFormat="1" applyFont="1" applyFill="1" applyBorder="1"/>
    <xf numFmtId="0" fontId="3" fillId="4" borderId="8" xfId="0" applyFont="1" applyFill="1" applyBorder="1"/>
    <xf numFmtId="0" fontId="15" fillId="0" borderId="0" xfId="0" applyFont="1"/>
    <xf numFmtId="11" fontId="12" fillId="0" borderId="13" xfId="0" applyNumberFormat="1" applyFont="1" applyBorder="1" applyAlignment="1">
      <alignment horizontal="right" vertical="top" wrapText="1"/>
    </xf>
    <xf numFmtId="11" fontId="12" fillId="0" borderId="14" xfId="0" applyNumberFormat="1" applyFont="1" applyBorder="1" applyAlignment="1">
      <alignment horizontal="right" vertical="top" wrapText="1"/>
    </xf>
    <xf numFmtId="11" fontId="12" fillId="0" borderId="15" xfId="0" applyNumberFormat="1" applyFont="1" applyBorder="1" applyAlignment="1">
      <alignment horizontal="right" vertical="top" wrapText="1"/>
    </xf>
    <xf numFmtId="0" fontId="0" fillId="0" borderId="0" xfId="0" applyNumberFormat="1"/>
    <xf numFmtId="0" fontId="3" fillId="0" borderId="26" xfId="0" applyFont="1" applyBorder="1"/>
    <xf numFmtId="0" fontId="15" fillId="0" borderId="3" xfId="0" applyFont="1" applyBorder="1"/>
    <xf numFmtId="11" fontId="10" fillId="0" borderId="3" xfId="0" applyNumberFormat="1" applyFont="1" applyBorder="1"/>
    <xf numFmtId="11" fontId="11" fillId="0" borderId="3" xfId="0" applyNumberFormat="1" applyFont="1" applyBorder="1"/>
    <xf numFmtId="11" fontId="11" fillId="0" borderId="27" xfId="0" applyNumberFormat="1" applyFont="1" applyBorder="1"/>
    <xf numFmtId="0" fontId="3" fillId="0" borderId="4" xfId="0" applyFont="1" applyBorder="1"/>
    <xf numFmtId="0" fontId="15" fillId="0" borderId="0" xfId="0" applyFont="1" applyBorder="1"/>
    <xf numFmtId="0" fontId="3" fillId="0" borderId="29" xfId="0" applyFont="1" applyBorder="1"/>
    <xf numFmtId="0" fontId="3" fillId="0" borderId="31" xfId="0" applyFont="1" applyBorder="1"/>
    <xf numFmtId="0" fontId="3" fillId="0" borderId="33" xfId="0" applyFont="1" applyBorder="1"/>
    <xf numFmtId="0" fontId="3" fillId="0" borderId="34" xfId="0" applyFont="1" applyFill="1" applyBorder="1"/>
    <xf numFmtId="0" fontId="0" fillId="0" borderId="0" xfId="0" applyNumberFormat="1" applyBorder="1"/>
    <xf numFmtId="0" fontId="3" fillId="0" borderId="34" xfId="0" applyFont="1" applyBorder="1"/>
    <xf numFmtId="0" fontId="3" fillId="0" borderId="36" xfId="0" applyFont="1" applyFill="1" applyBorder="1"/>
    <xf numFmtId="0" fontId="15" fillId="0" borderId="37" xfId="0" applyFont="1" applyBorder="1"/>
    <xf numFmtId="11" fontId="3" fillId="0" borderId="37" xfId="0" applyNumberFormat="1" applyFont="1" applyBorder="1"/>
    <xf numFmtId="11" fontId="0" fillId="0" borderId="37" xfId="0" applyNumberFormat="1" applyBorder="1"/>
    <xf numFmtId="11" fontId="8" fillId="0" borderId="38" xfId="0" applyNumberFormat="1" applyFont="1" applyBorder="1"/>
    <xf numFmtId="0" fontId="3" fillId="0" borderId="39" xfId="0" applyFont="1" applyBorder="1"/>
    <xf numFmtId="0" fontId="0" fillId="0" borderId="0" xfId="0" applyBorder="1" applyAlignment="1">
      <alignment horizontal="left" vertical="top"/>
    </xf>
    <xf numFmtId="44" fontId="0" fillId="0" borderId="3" xfId="1" applyFont="1" applyBorder="1"/>
    <xf numFmtId="44" fontId="0" fillId="0" borderId="0" xfId="1" applyFont="1" applyBorder="1"/>
    <xf numFmtId="44" fontId="0" fillId="0" borderId="37" xfId="1" applyFont="1" applyBorder="1"/>
    <xf numFmtId="44" fontId="0" fillId="0" borderId="0" xfId="1" applyFont="1"/>
    <xf numFmtId="0" fontId="17" fillId="0" borderId="0" xfId="0" applyFont="1"/>
    <xf numFmtId="0" fontId="2" fillId="0" borderId="13" xfId="0" applyFont="1" applyBorder="1"/>
    <xf numFmtId="0" fontId="2" fillId="0" borderId="25" xfId="0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32" xfId="0" applyFont="1" applyBorder="1" applyAlignment="1">
      <alignment horizontal="left" vertical="top"/>
    </xf>
    <xf numFmtId="0" fontId="2" fillId="0" borderId="35" xfId="0" applyFont="1" applyBorder="1" applyAlignment="1">
      <alignment horizontal="left" vertical="top"/>
    </xf>
    <xf numFmtId="0" fontId="0" fillId="0" borderId="2" xfId="0" applyBorder="1"/>
    <xf numFmtId="44" fontId="15" fillId="0" borderId="4" xfId="1" applyFont="1" applyBorder="1"/>
    <xf numFmtId="0" fontId="0" fillId="0" borderId="40" xfId="0" applyBorder="1"/>
    <xf numFmtId="44" fontId="15" fillId="0" borderId="29" xfId="1" applyFont="1" applyBorder="1"/>
    <xf numFmtId="0" fontId="15" fillId="0" borderId="0" xfId="0" applyFont="1" applyBorder="1" applyAlignment="1"/>
    <xf numFmtId="44" fontId="15" fillId="0" borderId="29" xfId="1" applyFont="1" applyBorder="1" applyAlignment="1"/>
    <xf numFmtId="0" fontId="0" fillId="0" borderId="41" xfId="0" applyBorder="1"/>
    <xf numFmtId="44" fontId="15" fillId="0" borderId="42" xfId="1" applyFont="1" applyBorder="1"/>
    <xf numFmtId="0" fontId="17" fillId="0" borderId="3" xfId="0" applyFont="1" applyBorder="1"/>
    <xf numFmtId="0" fontId="17" fillId="0" borderId="4" xfId="0" applyFont="1" applyBorder="1"/>
    <xf numFmtId="0" fontId="17" fillId="0" borderId="0" xfId="0" applyFont="1" applyBorder="1"/>
    <xf numFmtId="0" fontId="17" fillId="0" borderId="29" xfId="0" applyFont="1" applyBorder="1"/>
    <xf numFmtId="0" fontId="17" fillId="0" borderId="37" xfId="0" applyFont="1" applyBorder="1"/>
    <xf numFmtId="0" fontId="17" fillId="0" borderId="42" xfId="0" applyFont="1" applyBorder="1"/>
    <xf numFmtId="0" fontId="17" fillId="0" borderId="0" xfId="0" applyFont="1" applyFill="1" applyBorder="1"/>
    <xf numFmtId="179" fontId="0" fillId="0" borderId="0" xfId="1" applyNumberFormat="1" applyFont="1"/>
    <xf numFmtId="180" fontId="0" fillId="0" borderId="0" xfId="1" applyNumberFormat="1" applyFont="1"/>
    <xf numFmtId="0" fontId="8" fillId="0" borderId="6" xfId="0" applyNumberFormat="1" applyFont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16</xdr:row>
      <xdr:rowOff>0</xdr:rowOff>
    </xdr:from>
    <xdr:to>
      <xdr:col>37</xdr:col>
      <xdr:colOff>342900</xdr:colOff>
      <xdr:row>32</xdr:row>
      <xdr:rowOff>163300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A0F7C0AF-EA88-9621-6CA3-AA58DD5C6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32600" y="3276600"/>
          <a:ext cx="7772400" cy="34272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04D1-B7E9-9B49-BBDD-764501EC3678}">
  <dimension ref="A1:AB53"/>
  <sheetViews>
    <sheetView tabSelected="1" workbookViewId="0">
      <pane xSplit="27420" topLeftCell="D1"/>
      <selection activeCell="E15" sqref="E15"/>
      <selection pane="topRight" activeCell="D2" sqref="D2"/>
    </sheetView>
  </sheetViews>
  <sheetFormatPr baseColWidth="10" defaultRowHeight="16" x14ac:dyDescent="0.2"/>
  <cols>
    <col min="1" max="1" width="53" bestFit="1" customWidth="1"/>
    <col min="2" max="2" width="10.83203125" customWidth="1"/>
    <col min="3" max="3" width="16" customWidth="1"/>
    <col min="4" max="4" width="17.33203125" customWidth="1"/>
    <col min="6" max="6" width="14.83203125" bestFit="1" customWidth="1"/>
    <col min="18" max="18" width="15.5" customWidth="1"/>
    <col min="19" max="19" width="50.1640625" bestFit="1" customWidth="1"/>
    <col min="20" max="20" width="18.33203125" bestFit="1" customWidth="1"/>
    <col min="21" max="21" width="27.6640625" customWidth="1"/>
    <col min="27" max="27" width="13" bestFit="1" customWidth="1"/>
  </cols>
  <sheetData>
    <row r="1" spans="1:28" x14ac:dyDescent="0.2">
      <c r="A1" t="s">
        <v>200</v>
      </c>
      <c r="B1" s="89"/>
      <c r="D1" s="113">
        <f>(VLOOKUP($B$4,$X$4:$AA$22,4,FALSE)*D4)+(VLOOKUP($B$5,$X$4:$AA$22,4,FALSE)*D5)+(VLOOKUP($B$9,$X$4:$AA$22,4,FALSE)*D9)+(VLOOKUP($B$10,$X$4:$AA$22,4,FALSE)*D10)+(VLOOKUP(B11,$X$4:$AA$22,4,FALSE)*D11)+(VLOOKUP(B12,$X$4:$AA$22,4,FALSE)*D12)+(VLOOKUP(B13,$X$4:$AA$22,4,FALSE)*D13)+(VLOOKUP(B14,$X$4:$AA$22,4,FALSE)*D14)+(VLOOKUP(B15,$X$4:$AA$22,4,FALSE)*D15)+(VLOOKUP(B16,$X$4:$AA$22,4,FALSE)*D16)+(VLOOKUP(B17,$X$4:$AA$22,4,FALSE))*D17+(VLOOKUP(B18,$X$4:$AA$22,4,FALSE)*D18)+(VLOOKUP(B19,$X$4:$AA$22,4,FALSE)*D19)+(VLOOKUP(B20,$X$4:$AA$22,4,FALSE)*D20)+(VLOOKUP(B21,$X$4:$AA$22,4,FALSE)*D21)+(VLOOKUP(B22,$X$4:$AA$22,4,FALSE)*D22)</f>
        <v>285.58555312430997</v>
      </c>
      <c r="E1" s="113" t="e">
        <f t="shared" ref="E1:P1" si="0">(VLOOKUP(C4,$X$4:$AA$22,4,FALSE)*E4)+(VLOOKUP(C5,$X$4:$AA$22,4,FALSE)*E5)+(VLOOKUP(C9,$X$4:$AA$22,4,FALSE)*E9)+(VLOOKUP(C10,$X$4:$AA$22,4,FALSE)*E10)+(VLOOKUP(C11,$X$4:$AA$22,4,FALSE)*E11)+(VLOOKUP(C12,$X$4:$AA$22,4,FALSE)*E12)+(VLOOKUP(C13,$X$4:$AA$22,4,FALSE)*E13)+(VLOOKUP(C14,$X$4:$AA$22,4,FALSE)*E14)+(VLOOKUP(C15,$X$4:$AA$22,4,FALSE)*E15)+(VLOOKUP(C16,$X$4:$AA$22,4,FALSE)*E16)+(VLOOKUP(C17,$X$4:$AA$22,4,FALSE))*E17+(VLOOKUP(C18,$X$4:$AA$22,4,FALSE)*E18)+(VLOOKUP(C19,$X$4:$AA$22,4,FALSE)*E19)+(VLOOKUP(C20,$X$4:$AA$22,4,FALSE)*E20)+(VLOOKUP(C21,$X$4:$AA$22,4,FALSE)*E21)+(VLOOKUP(C22,$X$4:$AA$22,4,FALSE)*E22)</f>
        <v>#N/A</v>
      </c>
      <c r="F1" s="113" t="e">
        <f t="shared" si="0"/>
        <v>#N/A</v>
      </c>
      <c r="G1" s="113" t="e">
        <f t="shared" si="0"/>
        <v>#N/A</v>
      </c>
      <c r="H1" s="113" t="e">
        <f t="shared" si="0"/>
        <v>#N/A</v>
      </c>
      <c r="I1" s="113" t="e">
        <f t="shared" si="0"/>
        <v>#N/A</v>
      </c>
      <c r="J1" s="113" t="e">
        <f t="shared" si="0"/>
        <v>#N/A</v>
      </c>
      <c r="K1" s="113" t="e">
        <f t="shared" si="0"/>
        <v>#N/A</v>
      </c>
      <c r="L1" s="113" t="e">
        <f t="shared" si="0"/>
        <v>#N/A</v>
      </c>
      <c r="M1" s="113" t="e">
        <f t="shared" si="0"/>
        <v>#N/A</v>
      </c>
      <c r="N1" s="113" t="e">
        <f t="shared" si="0"/>
        <v>#N/A</v>
      </c>
      <c r="O1" s="113" t="e">
        <f t="shared" si="0"/>
        <v>#N/A</v>
      </c>
      <c r="P1" s="113" t="e">
        <f t="shared" si="0"/>
        <v>#N/A</v>
      </c>
    </row>
    <row r="2" spans="1:28" ht="17" thickBot="1" x14ac:dyDescent="0.25">
      <c r="A2" t="s">
        <v>199</v>
      </c>
      <c r="D2" s="113">
        <f>(VLOOKUP($C$23,$V$23:$W$33,2,FALSE)*D23)+(VLOOKUP($C$24,$V$23:$W$33,2,FALSE)*D24)+(VLOOKUP($C$25,$V$23:$W$33,2,FALSE)*D25)+(VLOOKUP($C$26,$V$23:$W$33,2,FALSE)*D26)+(VLOOKUP($C$27,$V$23:$W$33,2,FALSE)*D27)+(VLOOKUP($C$28,$V$23:$W$33,2,FALSE)*D28)+(VLOOKUP($C$29,$V$23:$W$33,2,FALSE)*D29)+(VLOOKUP($B$30,$U$23:$W$33,3,FALSE)*D30)+(VLOOKUP($B$31,$U$23:$W$33,3,FALSE)*D31)+(VLOOKUP($B$32,$U$23:$W$33,3,FALSE)*D32)+(VLOOKUP($B$33,$U$23:$W$33,3,FALSE)*D33)</f>
        <v>6.7156138999999992</v>
      </c>
      <c r="E2" s="113">
        <f>(VLOOKUP($C$23,$V$23:$W$33,2,FALSE)*E23)+(VLOOKUP($C$24,$V$23:$W$33,2,FALSE)*E24)+(VLOOKUP($C$25,$V$23:$W$33,2,FALSE)*E25)+(VLOOKUP($C$26,$V$23:$W$33,2,FALSE)*E26)+(VLOOKUP($C$27,$V$23:$W$33,2,FALSE)*E27)+(VLOOKUP($C$28,$V$23:$W$33,2,FALSE)*E28)+(VLOOKUP($C$29,$V$23:$W$33,2,FALSE)*E29)+(VLOOKUP($B$30,$U$23:$W$33,3,FALSE)*E30)+(VLOOKUP($B$31,$U$23:$W$33,3,FALSE)*E31)+(VLOOKUP($B$32,$U$23:$W$33,3,FALSE)*E32)+(VLOOKUP($B$33,$U$23:$W$33,3,FALSE)*E33)</f>
        <v>9.7234980000000013E-2</v>
      </c>
      <c r="F2" s="113">
        <f>(VLOOKUP($C$23,$V$23:$W$33,2,FALSE)*F23)+(VLOOKUP($C$24,$V$23:$W$33,2,FALSE)*F24)+(VLOOKUP($C$25,$V$23:$W$33,2,FALSE)*F25)+(VLOOKUP($C$26,$V$23:$W$33,2,FALSE)*F26)+(VLOOKUP($C$27,$V$23:$W$33,2,FALSE)*F27)+(VLOOKUP($C$28,$V$23:$W$33,2,FALSE)*F28)+(VLOOKUP($C$29,$V$23:$W$33,2,FALSE)*F29)+(VLOOKUP($B$30,$U$23:$W$33,3,FALSE)*F30)+(VLOOKUP($B$31,$U$23:$W$33,3,FALSE)*F31)+(VLOOKUP($B$32,$U$23:$W$33,3,FALSE)*F32)+(VLOOKUP($B$33,$U$23:$W$33,3,FALSE)*F33)</f>
        <v>0.29808177999999996</v>
      </c>
      <c r="G2" s="113">
        <f>(VLOOKUP($C$23,$V$23:$W$33,2,FALSE)*G23)+(VLOOKUP($C$24,$V$23:$W$33,2,FALSE)*G24)+(VLOOKUP($C$25,$V$23:$W$33,2,FALSE)*G25)+(VLOOKUP($C$26,$V$23:$W$33,2,FALSE)*G26)+(VLOOKUP($C$27,$V$23:$W$33,2,FALSE)*G27)+(VLOOKUP($C$28,$V$23:$W$33,2,FALSE)*G28)+(VLOOKUP($C$29,$V$23:$W$33,2,FALSE)*G29)+(VLOOKUP($B$30,$U$23:$W$33,3,FALSE)*G30)+(VLOOKUP($B$31,$U$23:$W$33,3,FALSE)*G31)+(VLOOKUP($B$32,$U$23:$W$33,3,FALSE)*G32)+(VLOOKUP($B$33,$U$23:$W$33,3,FALSE)*G33)</f>
        <v>9.9497844999999974E-2</v>
      </c>
      <c r="H2" s="113">
        <f>(VLOOKUP($C$23,$V$23:$W$33,2,FALSE)*H23)+(VLOOKUP($C$24,$V$23:$W$33,2,FALSE)*H24)+(VLOOKUP($C$25,$V$23:$W$33,2,FALSE)*H25)+(VLOOKUP($C$26,$V$23:$W$33,2,FALSE)*H26)+(VLOOKUP($C$27,$V$23:$W$33,2,FALSE)*H27)+(VLOOKUP($C$28,$V$23:$W$33,2,FALSE)*H28)+(VLOOKUP($C$29,$V$23:$W$33,2,FALSE)*H29)+(VLOOKUP($B$30,$U$23:$W$33,3,FALSE)*H30)+(VLOOKUP($B$31,$U$23:$W$33,3,FALSE)*H31)+(VLOOKUP($B$32,$U$23:$W$33,3,FALSE)*H32)+(VLOOKUP($B$33,$U$23:$W$33,3,FALSE)*H33)</f>
        <v>0.24866182499999998</v>
      </c>
      <c r="I2" s="113">
        <f>(VLOOKUP($C$23,$V$23:$W$33,2,FALSE)*I23)+(VLOOKUP($C$24,$V$23:$W$33,2,FALSE)*I24)+(VLOOKUP($C$25,$V$23:$W$33,2,FALSE)*I25)+(VLOOKUP($C$26,$V$23:$W$33,2,FALSE)*I26)+(VLOOKUP($C$27,$V$23:$W$33,2,FALSE)*I27)+(VLOOKUP($C$28,$V$23:$W$33,2,FALSE)*I28)+(VLOOKUP($C$29,$V$23:$W$33,2,FALSE)*I29)+(VLOOKUP($B$30,$U$23:$W$33,3,FALSE)*I30)+(VLOOKUP($B$31,$U$23:$W$33,3,FALSE)*I31)+(VLOOKUP($B$32,$U$23:$W$33,3,FALSE)*I32)+(VLOOKUP($B$33,$U$23:$W$33,3,FALSE)*I33)</f>
        <v>0.73010184999999994</v>
      </c>
      <c r="J2" s="113">
        <f>(VLOOKUP($C$23,$V$23:$W$33,2,FALSE)*J23)+(VLOOKUP($C$24,$V$23:$W$33,2,FALSE)*J24)+(VLOOKUP($C$25,$V$23:$W$33,2,FALSE)*J25)+(VLOOKUP($C$26,$V$23:$W$33,2,FALSE)*J26)+(VLOOKUP($C$27,$V$23:$W$33,2,FALSE)*J27)+(VLOOKUP($C$28,$V$23:$W$33,2,FALSE)*J28)+(VLOOKUP($C$29,$V$23:$W$33,2,FALSE)*J29)+(VLOOKUP($B$30,$U$23:$W$33,3,FALSE)*J30)+(VLOOKUP($B$31,$U$23:$W$33,3,FALSE)*J31)+(VLOOKUP($B$32,$U$23:$W$33,3,FALSE)*J32)+(VLOOKUP($B$33,$U$23:$W$33,3,FALSE)*J33)</f>
        <v>0</v>
      </c>
      <c r="K2" s="113">
        <f>(VLOOKUP($C$23,$V$23:$W$33,2,FALSE)*K23)+(VLOOKUP($C$24,$V$23:$W$33,2,FALSE)*K24)+(VLOOKUP($C$25,$V$23:$W$33,2,FALSE)*K25)+(VLOOKUP($C$26,$V$23:$W$33,2,FALSE)*K26)+(VLOOKUP($C$27,$V$23:$W$33,2,FALSE)*K27)+(VLOOKUP($C$28,$V$23:$W$33,2,FALSE)*K28)+(VLOOKUP($C$29,$V$23:$W$33,2,FALSE)*K29)+(VLOOKUP($B$30,$U$23:$W$33,3,FALSE)*K30)+(VLOOKUP($B$31,$U$23:$W$33,3,FALSE)*K31)+(VLOOKUP($B$32,$U$23:$W$33,3,FALSE)*K32)+(VLOOKUP($B$33,$U$23:$W$33,3,FALSE)*K33)</f>
        <v>4.5685494999999996</v>
      </c>
      <c r="L2" s="113">
        <f>(VLOOKUP($C$23,$V$23:$W$33,2,FALSE)*L23)+(VLOOKUP($C$24,$V$23:$W$33,2,FALSE)*L24)+(VLOOKUP($C$25,$V$23:$W$33,2,FALSE)*L25)+(VLOOKUP($C$26,$V$23:$W$33,2,FALSE)*L26)+(VLOOKUP($C$27,$V$23:$W$33,2,FALSE)*L27)+(VLOOKUP($C$28,$V$23:$W$33,2,FALSE)*L28)+(VLOOKUP($C$29,$V$23:$W$33,2,FALSE)*L29)+(VLOOKUP($B$30,$U$23:$W$33,3,FALSE)*L30)+(VLOOKUP($B$31,$U$23:$W$33,3,FALSE)*L31)+(VLOOKUP($B$32,$U$23:$W$33,3,FALSE)*L32)+(VLOOKUP($B$33,$U$23:$W$33,3,FALSE)*L33)</f>
        <v>0</v>
      </c>
      <c r="M2" s="113">
        <f>(VLOOKUP($C$23,$V$23:$W$33,2,FALSE)*M23)+(VLOOKUP($C$24,$V$23:$W$33,2,FALSE)*M24)+(VLOOKUP($C$25,$V$23:$W$33,2,FALSE)*M25)+(VLOOKUP($C$26,$V$23:$W$33,2,FALSE)*M26)+(VLOOKUP($C$27,$V$23:$W$33,2,FALSE)*M27)+(VLOOKUP($C$28,$V$23:$W$33,2,FALSE)*M28)+(VLOOKUP($C$29,$V$23:$W$33,2,FALSE)*M29)+(VLOOKUP($B$30,$U$23:$W$33,3,FALSE)*M30)+(VLOOKUP($B$31,$U$23:$W$33,3,FALSE)*M31)+(VLOOKUP($B$32,$U$23:$W$33,3,FALSE)*M32)+(VLOOKUP($B$33,$U$23:$W$33,3,FALSE)*M33)</f>
        <v>7.0622189999999987E-2</v>
      </c>
      <c r="N2" s="113">
        <f>(VLOOKUP($C$23,$V$23:$W$33,2,FALSE)*N23)+(VLOOKUP($C$24,$V$23:$W$33,2,FALSE)*N24)+(VLOOKUP($C$25,$V$23:$W$33,2,FALSE)*N25)+(VLOOKUP($C$26,$V$23:$W$33,2,FALSE)*N26)+(VLOOKUP($C$27,$V$23:$W$33,2,FALSE)*N27)+(VLOOKUP($C$28,$V$23:$W$33,2,FALSE)*N28)+(VLOOKUP($C$29,$V$23:$W$33,2,FALSE)*N29)+(VLOOKUP($B$30,$U$23:$W$33,3,FALSE)*N30)+(VLOOKUP($B$31,$U$23:$W$33,3,FALSE)*N31)+(VLOOKUP($B$32,$U$23:$W$33,3,FALSE)*N32)+(VLOOKUP($B$33,$U$23:$W$33,3,FALSE)*N33)</f>
        <v>0.25001241900000004</v>
      </c>
      <c r="O2" s="113">
        <f>(VLOOKUP($C$23,$V$23:$W$33,2,FALSE)*O23)+(VLOOKUP($C$24,$V$23:$W$33,2,FALSE)*O24)+(VLOOKUP($C$25,$V$23:$W$33,2,FALSE)*O25)+(VLOOKUP($C$26,$V$23:$W$33,2,FALSE)*O26)+(VLOOKUP($C$27,$V$23:$W$33,2,FALSE)*O27)+(VLOOKUP($C$28,$V$23:$W$33,2,FALSE)*O28)+(VLOOKUP($C$29,$V$23:$W$33,2,FALSE)*O29)+(VLOOKUP($B$30,$U$23:$W$33,3,FALSE)*O30)+(VLOOKUP($B$31,$U$23:$W$33,3,FALSE)*O31)+(VLOOKUP($B$32,$U$23:$W$33,3,FALSE)*O32)+(VLOOKUP($B$33,$U$23:$W$33,3,FALSE)*O33)</f>
        <v>6.5424321100000004E-3</v>
      </c>
      <c r="P2" s="113">
        <f>(VLOOKUP($C$23,$V$23:$W$33,2,FALSE)*P23)+(VLOOKUP($C$24,$V$23:$W$33,2,FALSE)*P24)+(VLOOKUP($C$25,$V$23:$W$33,2,FALSE)*P25)+(VLOOKUP($C$26,$V$23:$W$33,2,FALSE)*P26)+(VLOOKUP($C$27,$V$23:$W$33,2,FALSE)*P27)+(VLOOKUP($C$28,$V$23:$W$33,2,FALSE)*P28)+(VLOOKUP($C$29,$V$23:$W$33,2,FALSE)*P29)+(VLOOKUP($B$30,$U$23:$W$33,3,FALSE)*P30)+(VLOOKUP($B$31,$U$23:$W$33,3,FALSE)*P31)+(VLOOKUP($B$32,$U$23:$W$33,3,FALSE)*P32)+(VLOOKUP($B$33,$U$23:$W$33,3,FALSE)*P33)</f>
        <v>-3.9229551000000003</v>
      </c>
      <c r="Q2" s="113">
        <f>(VLOOKUP($C$23,$V$23:$W$33,2,FALSE)*Q23)+(VLOOKUP($C$24,$V$23:$W$33,2,FALSE)*Q24)+(VLOOKUP($C$25,$V$23:$W$33,2,FALSE)*Q25)+(VLOOKUP($C$26,$V$23:$W$33,2,FALSE)*Q26)+(VLOOKUP($C$27,$V$23:$W$33,2,FALSE)*Q27)+(VLOOKUP($C$28,$V$23:$W$33,2,FALSE)*Q28)+(VLOOKUP($C$29,$V$23:$W$33,2,FALSE)*Q29)+(VLOOKUP($B$30,$U$23:$W$33,3,FALSE)*Q30)+(VLOOKUP($B$31,$U$23:$W$33,3,FALSE)*Q31)+(VLOOKUP($B$32,$U$23:$W$33,3,FALSE)*Q32)+(VLOOKUP($B$33,$U$23:$W$33,3,FALSE)*Q33)</f>
        <v>9.1590395000000004</v>
      </c>
    </row>
    <row r="3" spans="1:28" ht="17" thickBot="1" x14ac:dyDescent="0.25">
      <c r="B3" s="24" t="s">
        <v>0</v>
      </c>
      <c r="C3" s="22" t="s">
        <v>1</v>
      </c>
      <c r="D3" s="22" t="s">
        <v>2</v>
      </c>
      <c r="E3" s="22" t="s">
        <v>3</v>
      </c>
      <c r="F3" s="22" t="s">
        <v>4</v>
      </c>
      <c r="G3" s="22" t="s">
        <v>5</v>
      </c>
      <c r="H3" s="22" t="s">
        <v>6</v>
      </c>
      <c r="I3" s="22" t="s">
        <v>7</v>
      </c>
      <c r="J3" s="22" t="s">
        <v>8</v>
      </c>
      <c r="K3" s="22" t="s">
        <v>9</v>
      </c>
      <c r="L3" s="22" t="s">
        <v>10</v>
      </c>
      <c r="M3" s="22" t="s">
        <v>11</v>
      </c>
      <c r="N3" s="22" t="s">
        <v>12</v>
      </c>
      <c r="O3" s="22" t="s">
        <v>13</v>
      </c>
      <c r="P3" s="22" t="s">
        <v>14</v>
      </c>
      <c r="Q3" s="23" t="s">
        <v>15</v>
      </c>
      <c r="R3" s="13" t="s">
        <v>151</v>
      </c>
      <c r="S3" s="31"/>
      <c r="X3" s="114"/>
      <c r="Y3" s="114"/>
    </row>
    <row r="4" spans="1:28" x14ac:dyDescent="0.2">
      <c r="A4" s="115" t="s">
        <v>42</v>
      </c>
      <c r="B4" s="14" t="s">
        <v>24</v>
      </c>
      <c r="C4" s="14" t="s">
        <v>34</v>
      </c>
      <c r="D4" s="28">
        <v>0.23400000000000001</v>
      </c>
      <c r="E4" s="30">
        <v>4.7200000000000002E-3</v>
      </c>
      <c r="F4" s="30">
        <v>9.4599999999999997E-3</v>
      </c>
      <c r="G4" s="30">
        <v>4.8300000000000001E-3</v>
      </c>
      <c r="H4" s="30">
        <v>9.2499999999999995E-3</v>
      </c>
      <c r="I4" s="30">
        <v>3.5499999999999997E-2</v>
      </c>
      <c r="J4" s="30">
        <v>0</v>
      </c>
      <c r="K4" s="30">
        <v>0.22900000000000001</v>
      </c>
      <c r="L4" s="30">
        <v>0</v>
      </c>
      <c r="M4" s="30">
        <v>3.4299999999999999E-3</v>
      </c>
      <c r="N4" s="30">
        <v>1.0800000000000001E-2</v>
      </c>
      <c r="O4" s="30">
        <v>1.4899999999999999E-4</v>
      </c>
      <c r="P4" s="30">
        <v>-0.23200000000000001</v>
      </c>
      <c r="Q4" s="54">
        <f>SUM(D4:P4)</f>
        <v>0.30913900000000005</v>
      </c>
      <c r="R4" s="54"/>
      <c r="S4" s="17" t="s">
        <v>44</v>
      </c>
      <c r="T4" s="121"/>
      <c r="U4" s="129" t="s">
        <v>153</v>
      </c>
      <c r="V4" s="129" t="s">
        <v>154</v>
      </c>
      <c r="W4" s="130" t="s">
        <v>155</v>
      </c>
      <c r="X4" s="14" t="s">
        <v>24</v>
      </c>
      <c r="Y4" s="114" t="s">
        <v>202</v>
      </c>
      <c r="Z4" s="14" t="s">
        <v>34</v>
      </c>
      <c r="AA4" s="136">
        <v>2.0099999999999998</v>
      </c>
    </row>
    <row r="5" spans="1:28" x14ac:dyDescent="0.2">
      <c r="A5" s="11"/>
      <c r="B5" s="15" t="s">
        <v>25</v>
      </c>
      <c r="C5" s="85" t="s">
        <v>138</v>
      </c>
      <c r="D5" s="29">
        <v>16.600000000000001</v>
      </c>
      <c r="E5" s="32">
        <v>0.81499999999999995</v>
      </c>
      <c r="F5" s="32">
        <v>-3.94</v>
      </c>
      <c r="G5" s="32">
        <v>0.83299999999999996</v>
      </c>
      <c r="H5" s="32">
        <v>7.49</v>
      </c>
      <c r="I5" s="32">
        <v>6.12</v>
      </c>
      <c r="J5" s="32">
        <v>0</v>
      </c>
      <c r="K5" s="32">
        <v>40.299999999999997</v>
      </c>
      <c r="L5" s="32">
        <v>0</v>
      </c>
      <c r="M5" s="32">
        <v>0.59199999999999997</v>
      </c>
      <c r="N5" s="32">
        <v>36.299999999999997</v>
      </c>
      <c r="O5" s="32">
        <v>1.91</v>
      </c>
      <c r="P5" s="32">
        <v>-36</v>
      </c>
      <c r="Q5" s="33">
        <v>70.900000000000006</v>
      </c>
      <c r="R5" s="33"/>
      <c r="S5" s="18" t="s">
        <v>45</v>
      </c>
      <c r="T5" s="123"/>
      <c r="U5" s="131" t="s">
        <v>156</v>
      </c>
      <c r="V5" s="131" t="s">
        <v>157</v>
      </c>
      <c r="W5" s="132" t="s">
        <v>158</v>
      </c>
      <c r="X5" s="15" t="s">
        <v>25</v>
      </c>
      <c r="Y5" s="114" t="s">
        <v>203</v>
      </c>
      <c r="Z5" s="85" t="s">
        <v>138</v>
      </c>
      <c r="AA5" s="136">
        <v>0.13</v>
      </c>
    </row>
    <row r="6" spans="1:28" x14ac:dyDescent="0.2">
      <c r="A6" s="11"/>
      <c r="B6" s="15" t="s">
        <v>26</v>
      </c>
      <c r="C6" s="85" t="s">
        <v>138</v>
      </c>
      <c r="D6" s="29">
        <v>-35.799999999999997</v>
      </c>
      <c r="E6" s="32">
        <v>3.7599999999999998E-4</v>
      </c>
      <c r="F6" s="32">
        <v>-5.57</v>
      </c>
      <c r="G6" s="32">
        <v>3.8400000000000001E-4</v>
      </c>
      <c r="H6" s="32">
        <v>5.6</v>
      </c>
      <c r="I6" s="32">
        <v>2.82E-3</v>
      </c>
      <c r="J6" s="32">
        <v>0</v>
      </c>
      <c r="K6" s="32">
        <v>0.21199999999999999</v>
      </c>
      <c r="L6" s="32">
        <v>0</v>
      </c>
      <c r="M6" s="32">
        <v>2.7300000000000002E-4</v>
      </c>
      <c r="N6" s="32">
        <v>34.200000000000003</v>
      </c>
      <c r="O6" s="32">
        <v>1.89</v>
      </c>
      <c r="P6" s="32">
        <v>-9.3899999999999997E-2</v>
      </c>
      <c r="Q6" s="83">
        <v>0.39800000000000002</v>
      </c>
      <c r="R6" s="83"/>
      <c r="S6" s="18" t="s">
        <v>46</v>
      </c>
      <c r="T6" s="123" t="s">
        <v>30</v>
      </c>
      <c r="U6" s="131" t="s">
        <v>160</v>
      </c>
      <c r="V6" s="131" t="s">
        <v>161</v>
      </c>
      <c r="W6" s="132" t="s">
        <v>162</v>
      </c>
      <c r="X6" s="15" t="s">
        <v>26</v>
      </c>
      <c r="Y6" s="114" t="s">
        <v>204</v>
      </c>
      <c r="Z6" s="135" t="s">
        <v>204</v>
      </c>
      <c r="AA6" s="136" t="s">
        <v>204</v>
      </c>
    </row>
    <row r="7" spans="1:28" x14ac:dyDescent="0.2">
      <c r="A7" s="11"/>
      <c r="B7" s="15" t="s">
        <v>27</v>
      </c>
      <c r="C7" s="85" t="s">
        <v>138</v>
      </c>
      <c r="D7" s="29">
        <v>52.3</v>
      </c>
      <c r="E7" s="32">
        <v>0.81399999999999995</v>
      </c>
      <c r="F7" s="32">
        <v>1.62</v>
      </c>
      <c r="G7" s="32">
        <v>0.83299999999999996</v>
      </c>
      <c r="H7" s="32">
        <v>1.88</v>
      </c>
      <c r="I7" s="32">
        <v>6.12</v>
      </c>
      <c r="J7" s="32">
        <v>0</v>
      </c>
      <c r="K7" s="32">
        <v>40</v>
      </c>
      <c r="L7" s="32">
        <v>0</v>
      </c>
      <c r="M7" s="32">
        <v>0.59099999999999997</v>
      </c>
      <c r="N7" s="32">
        <v>2.15</v>
      </c>
      <c r="O7" s="32">
        <v>1.84E-2</v>
      </c>
      <c r="P7" s="32">
        <v>-35.9</v>
      </c>
      <c r="Q7" s="33">
        <v>70.400000000000006</v>
      </c>
      <c r="R7" s="33"/>
      <c r="S7" s="18" t="s">
        <v>55</v>
      </c>
      <c r="T7" s="123"/>
      <c r="U7" s="131" t="s">
        <v>163</v>
      </c>
      <c r="V7" s="131" t="s">
        <v>164</v>
      </c>
      <c r="W7" s="132" t="s">
        <v>165</v>
      </c>
      <c r="X7" s="15" t="s">
        <v>27</v>
      </c>
      <c r="Y7" s="114" t="s">
        <v>204</v>
      </c>
      <c r="Z7" s="135" t="s">
        <v>204</v>
      </c>
      <c r="AA7" s="136" t="s">
        <v>204</v>
      </c>
    </row>
    <row r="8" spans="1:28" x14ac:dyDescent="0.2">
      <c r="A8" s="11"/>
      <c r="B8" s="15" t="s">
        <v>28</v>
      </c>
      <c r="C8" s="85" t="s">
        <v>138</v>
      </c>
      <c r="D8" s="29">
        <v>4.9099999999999998E-2</v>
      </c>
      <c r="E8" s="32">
        <v>2.9799999999999998E-4</v>
      </c>
      <c r="F8" s="32">
        <v>4.64E-3</v>
      </c>
      <c r="G8" s="32">
        <v>3.0499999999999999E-4</v>
      </c>
      <c r="H8" s="32">
        <v>1.6800000000000001E-3</v>
      </c>
      <c r="I8" s="32">
        <v>2.2399999999999998E-3</v>
      </c>
      <c r="J8" s="32">
        <v>0</v>
      </c>
      <c r="K8" s="32">
        <v>6.5500000000000003E-2</v>
      </c>
      <c r="L8" s="32">
        <v>0</v>
      </c>
      <c r="M8" s="32">
        <v>2.1699999999999999E-4</v>
      </c>
      <c r="N8" s="32">
        <v>4.2000000000000002E-4</v>
      </c>
      <c r="O8" s="32">
        <v>8.6500000000000002E-6</v>
      </c>
      <c r="P8" s="32">
        <v>-3.9899999999999998E-2</v>
      </c>
      <c r="Q8" s="33">
        <v>8.4500000000000006E-2</v>
      </c>
      <c r="R8" s="33"/>
      <c r="S8" s="18" t="s">
        <v>47</v>
      </c>
      <c r="T8" s="123"/>
      <c r="U8" s="131" t="s">
        <v>166</v>
      </c>
      <c r="V8" s="131" t="s">
        <v>164</v>
      </c>
      <c r="W8" s="132" t="s">
        <v>167</v>
      </c>
      <c r="X8" s="15" t="s">
        <v>28</v>
      </c>
      <c r="Y8" s="114" t="s">
        <v>204</v>
      </c>
      <c r="Z8" s="135" t="s">
        <v>204</v>
      </c>
      <c r="AA8" s="136" t="s">
        <v>204</v>
      </c>
    </row>
    <row r="9" spans="1:28" x14ac:dyDescent="0.2">
      <c r="A9" s="11"/>
      <c r="B9" s="16" t="s">
        <v>35</v>
      </c>
      <c r="C9" s="15" t="s">
        <v>136</v>
      </c>
      <c r="D9" s="29">
        <v>4.1200000000000001E-2</v>
      </c>
      <c r="E9" s="32">
        <v>1.66E-3</v>
      </c>
      <c r="F9" s="32">
        <v>2.2799999999999999E-3</v>
      </c>
      <c r="G9" s="32">
        <v>1.6999999999999999E-3</v>
      </c>
      <c r="H9" s="32">
        <v>2.1099999999999999E-3</v>
      </c>
      <c r="I9" s="32">
        <v>1.2500000000000001E-2</v>
      </c>
      <c r="J9" s="32">
        <v>0</v>
      </c>
      <c r="K9" s="32">
        <v>5.0500000000000003E-2</v>
      </c>
      <c r="L9" s="32">
        <v>0</v>
      </c>
      <c r="M9" s="32">
        <v>1.2099999999999999E-3</v>
      </c>
      <c r="N9" s="32">
        <v>4.2100000000000002E-3</v>
      </c>
      <c r="O9" s="32">
        <v>8.2999999999999998E-5</v>
      </c>
      <c r="P9" s="32">
        <v>-5.91E-2</v>
      </c>
      <c r="Q9" s="33">
        <v>5.8400000000000001E-2</v>
      </c>
      <c r="R9" s="33"/>
      <c r="S9" s="18" t="s">
        <v>48</v>
      </c>
      <c r="T9" s="123"/>
      <c r="U9" s="131" t="s">
        <v>168</v>
      </c>
      <c r="V9" s="131" t="s">
        <v>169</v>
      </c>
      <c r="W9" s="132" t="s">
        <v>170</v>
      </c>
      <c r="X9" s="16" t="s">
        <v>35</v>
      </c>
      <c r="Y9" s="114" t="s">
        <v>205</v>
      </c>
      <c r="Z9" s="15" t="s">
        <v>136</v>
      </c>
      <c r="AA9" s="136">
        <v>14.25</v>
      </c>
    </row>
    <row r="10" spans="1:28" x14ac:dyDescent="0.2">
      <c r="A10" s="11"/>
      <c r="B10" s="15" t="s">
        <v>36</v>
      </c>
      <c r="C10" s="15" t="s">
        <v>37</v>
      </c>
      <c r="D10" s="29">
        <v>2.5999999999999999E-3</v>
      </c>
      <c r="E10" s="32">
        <v>8.2099999999999993E-6</v>
      </c>
      <c r="F10" s="32">
        <v>7.9400000000000006E-5</v>
      </c>
      <c r="G10" s="32">
        <v>8.3999999999999992E-6</v>
      </c>
      <c r="H10" s="32">
        <v>8.53E-5</v>
      </c>
      <c r="I10" s="32">
        <v>6.1699999999999995E-5</v>
      </c>
      <c r="J10" s="32">
        <v>0</v>
      </c>
      <c r="K10" s="32">
        <v>1.66E-3</v>
      </c>
      <c r="L10" s="32">
        <v>0</v>
      </c>
      <c r="M10" s="32">
        <v>5.9599999999999997E-6</v>
      </c>
      <c r="N10" s="32">
        <v>9.6500000000000001E-5</v>
      </c>
      <c r="O10" s="32">
        <v>4.3799999999999998E-7</v>
      </c>
      <c r="P10" s="32">
        <v>-1.4300000000000001E-3</v>
      </c>
      <c r="Q10" s="33">
        <v>3.1800000000000001E-3</v>
      </c>
      <c r="R10" s="33"/>
      <c r="S10" s="18" t="s">
        <v>56</v>
      </c>
      <c r="T10" s="123"/>
      <c r="U10" s="131" t="s">
        <v>171</v>
      </c>
      <c r="V10" s="131" t="s">
        <v>172</v>
      </c>
      <c r="W10" s="132" t="s">
        <v>173</v>
      </c>
      <c r="X10" s="15" t="s">
        <v>36</v>
      </c>
      <c r="Y10" s="114" t="s">
        <v>206</v>
      </c>
      <c r="Z10" s="15" t="s">
        <v>37</v>
      </c>
      <c r="AA10" s="136">
        <v>5.53</v>
      </c>
    </row>
    <row r="11" spans="1:28" x14ac:dyDescent="0.2">
      <c r="A11" s="11"/>
      <c r="B11" s="15" t="s">
        <v>29</v>
      </c>
      <c r="C11" s="15" t="s">
        <v>38</v>
      </c>
      <c r="D11" s="29">
        <v>0.55900000000000005</v>
      </c>
      <c r="E11" s="32">
        <v>1.83E-2</v>
      </c>
      <c r="F11" s="32">
        <v>2.5899999999999999E-2</v>
      </c>
      <c r="G11" s="32">
        <v>1.8800000000000001E-2</v>
      </c>
      <c r="H11" s="32">
        <v>2.6599999999999999E-2</v>
      </c>
      <c r="I11" s="32">
        <v>0.13800000000000001</v>
      </c>
      <c r="J11" s="32">
        <v>0</v>
      </c>
      <c r="K11" s="32">
        <v>0.68300000000000005</v>
      </c>
      <c r="L11" s="32">
        <v>0</v>
      </c>
      <c r="M11" s="32">
        <v>1.3299999999999999E-2</v>
      </c>
      <c r="N11" s="32">
        <v>4.8399999999999999E-2</v>
      </c>
      <c r="O11" s="32">
        <v>5.3200000000000003E-4</v>
      </c>
      <c r="P11" s="32">
        <v>-0.85399999999999998</v>
      </c>
      <c r="Q11" s="33">
        <v>0.67900000000000005</v>
      </c>
      <c r="R11" s="33"/>
      <c r="S11" s="18" t="s">
        <v>49</v>
      </c>
      <c r="T11" s="123"/>
      <c r="U11" s="131"/>
      <c r="V11" s="131"/>
      <c r="W11" s="132"/>
      <c r="X11" s="15" t="s">
        <v>29</v>
      </c>
      <c r="Y11" s="114" t="s">
        <v>207</v>
      </c>
      <c r="Z11" s="15" t="s">
        <v>38</v>
      </c>
      <c r="AA11" s="136">
        <v>0.34399999999999997</v>
      </c>
    </row>
    <row r="12" spans="1:28" x14ac:dyDescent="0.2">
      <c r="A12" s="11"/>
      <c r="B12" s="15" t="s">
        <v>30</v>
      </c>
      <c r="C12" s="85" t="s">
        <v>140</v>
      </c>
      <c r="D12" s="29">
        <v>2.79E-6</v>
      </c>
      <c r="E12" s="32">
        <v>1.8E-7</v>
      </c>
      <c r="F12" s="32">
        <v>1.66E-7</v>
      </c>
      <c r="G12" s="32">
        <v>1.8400000000000001E-7</v>
      </c>
      <c r="H12" s="32">
        <v>1.2100000000000001E-7</v>
      </c>
      <c r="I12" s="32">
        <v>1.35E-6</v>
      </c>
      <c r="J12" s="32">
        <v>0</v>
      </c>
      <c r="K12" s="32">
        <v>3.9700000000000001E-6</v>
      </c>
      <c r="L12" s="32">
        <v>0</v>
      </c>
      <c r="M12" s="32">
        <v>1.3E-7</v>
      </c>
      <c r="N12" s="32">
        <v>7.1600000000000006E-8</v>
      </c>
      <c r="O12" s="32">
        <v>5.5299999999999997E-9</v>
      </c>
      <c r="P12" s="32">
        <v>-1.4699999999999999E-6</v>
      </c>
      <c r="Q12" s="33">
        <v>7.5000000000000002E-6</v>
      </c>
      <c r="R12" s="33"/>
      <c r="S12" s="18" t="s">
        <v>50</v>
      </c>
      <c r="T12" s="123"/>
      <c r="U12" s="131"/>
      <c r="V12" s="131"/>
      <c r="W12" s="132"/>
      <c r="X12" s="15" t="s">
        <v>30</v>
      </c>
      <c r="Y12" s="114" t="s">
        <v>208</v>
      </c>
      <c r="Z12" s="85" t="s">
        <v>140</v>
      </c>
      <c r="AA12" s="136">
        <v>29.1</v>
      </c>
    </row>
    <row r="13" spans="1:28" x14ac:dyDescent="0.2">
      <c r="A13" s="11"/>
      <c r="B13" s="15" t="s">
        <v>31</v>
      </c>
      <c r="C13" s="15" t="s">
        <v>39</v>
      </c>
      <c r="D13" s="29">
        <v>0.16600000000000001</v>
      </c>
      <c r="E13" s="32">
        <v>5.2399999999999999E-3</v>
      </c>
      <c r="F13" s="29">
        <v>1.04E-2</v>
      </c>
      <c r="G13" s="29">
        <v>5.3600000000000002E-3</v>
      </c>
      <c r="H13" s="32">
        <v>7.7200000000000003E-3</v>
      </c>
      <c r="I13" s="32">
        <v>3.9300000000000002E-2</v>
      </c>
      <c r="J13" s="32">
        <v>0</v>
      </c>
      <c r="K13" s="32">
        <v>0.224</v>
      </c>
      <c r="L13" s="32">
        <v>0</v>
      </c>
      <c r="M13" s="32">
        <v>3.8E-3</v>
      </c>
      <c r="N13" s="32">
        <v>1.2699999999999999E-2</v>
      </c>
      <c r="O13" s="32">
        <v>1.83E-4</v>
      </c>
      <c r="P13" s="32">
        <v>-0.185</v>
      </c>
      <c r="Q13" s="33">
        <v>0.28899999999999998</v>
      </c>
      <c r="R13" s="33"/>
      <c r="S13" s="18" t="s">
        <v>51</v>
      </c>
      <c r="T13" s="123"/>
      <c r="U13" s="131" t="s">
        <v>175</v>
      </c>
      <c r="V13" s="131" t="s">
        <v>176</v>
      </c>
      <c r="W13" s="132" t="s">
        <v>177</v>
      </c>
      <c r="X13" s="15" t="s">
        <v>31</v>
      </c>
      <c r="Y13" s="114" t="s">
        <v>209</v>
      </c>
      <c r="Z13" s="15" t="s">
        <v>39</v>
      </c>
      <c r="AA13" s="136">
        <v>1.4</v>
      </c>
    </row>
    <row r="14" spans="1:28" x14ac:dyDescent="0.2">
      <c r="A14" s="11"/>
      <c r="B14" s="15" t="s">
        <v>40</v>
      </c>
      <c r="C14" s="15" t="s">
        <v>21</v>
      </c>
      <c r="D14" s="29">
        <v>595</v>
      </c>
      <c r="E14" s="32">
        <v>12.3</v>
      </c>
      <c r="F14" s="32">
        <v>28.2</v>
      </c>
      <c r="G14" s="32">
        <v>12.6</v>
      </c>
      <c r="H14" s="32">
        <v>21</v>
      </c>
      <c r="I14" s="32">
        <v>92.2</v>
      </c>
      <c r="J14" s="32">
        <v>0</v>
      </c>
      <c r="K14" s="32">
        <v>570</v>
      </c>
      <c r="L14" s="32">
        <v>0</v>
      </c>
      <c r="M14" s="32">
        <v>8.91</v>
      </c>
      <c r="N14" s="32">
        <v>6.59</v>
      </c>
      <c r="O14" s="32">
        <v>0.41399999999999998</v>
      </c>
      <c r="P14" s="32">
        <v>-251</v>
      </c>
      <c r="Q14" s="33">
        <v>1100</v>
      </c>
      <c r="R14" s="33"/>
      <c r="S14" s="18" t="s">
        <v>54</v>
      </c>
      <c r="T14" s="123"/>
      <c r="U14" s="131" t="s">
        <v>178</v>
      </c>
      <c r="V14" s="131" t="s">
        <v>176</v>
      </c>
      <c r="W14" s="132" t="s">
        <v>179</v>
      </c>
      <c r="X14" s="15" t="s">
        <v>40</v>
      </c>
      <c r="Y14" s="114" t="s">
        <v>211</v>
      </c>
      <c r="Z14" s="15" t="s">
        <v>21</v>
      </c>
      <c r="AA14" s="136">
        <v>6.1999999999999998E-3</v>
      </c>
    </row>
    <row r="15" spans="1:28" x14ac:dyDescent="0.2">
      <c r="A15" s="11"/>
      <c r="B15" s="15" t="s">
        <v>32</v>
      </c>
      <c r="C15" s="85" t="s">
        <v>146</v>
      </c>
      <c r="D15" s="29">
        <v>2.4499999999999999E-3</v>
      </c>
      <c r="E15" s="32">
        <v>2.0599999999999999E-5</v>
      </c>
      <c r="F15" s="32">
        <v>3.6199999999999999E-5</v>
      </c>
      <c r="G15" s="32">
        <v>2.1100000000000001E-5</v>
      </c>
      <c r="H15" s="32">
        <v>7.7799999999999994E-5</v>
      </c>
      <c r="I15" s="32">
        <v>1.55E-4</v>
      </c>
      <c r="J15" s="32">
        <v>0</v>
      </c>
      <c r="K15" s="32">
        <v>5.1999999999999995E-4</v>
      </c>
      <c r="L15" s="32">
        <v>0</v>
      </c>
      <c r="M15" s="32">
        <v>1.5E-5</v>
      </c>
      <c r="N15" s="32">
        <v>6.8600000000000004E-6</v>
      </c>
      <c r="O15" s="32">
        <v>2.3400000000000001E-8</v>
      </c>
      <c r="P15" s="32">
        <v>-1.49E-3</v>
      </c>
      <c r="Q15" s="33">
        <v>1.81E-3</v>
      </c>
      <c r="R15" s="33"/>
      <c r="S15" s="18" t="s">
        <v>52</v>
      </c>
      <c r="T15" s="123"/>
      <c r="U15" s="131" t="s">
        <v>180</v>
      </c>
      <c r="V15" s="131" t="s">
        <v>176</v>
      </c>
      <c r="W15" s="132" t="s">
        <v>181</v>
      </c>
      <c r="X15" s="15" t="s">
        <v>32</v>
      </c>
      <c r="Y15" s="114" t="s">
        <v>210</v>
      </c>
      <c r="Z15" s="85" t="s">
        <v>146</v>
      </c>
      <c r="AA15" s="136">
        <v>1.4999999999999999E-2</v>
      </c>
    </row>
    <row r="16" spans="1:28" x14ac:dyDescent="0.2">
      <c r="A16" s="12"/>
      <c r="B16" s="15" t="s">
        <v>33</v>
      </c>
      <c r="C16" s="15" t="s">
        <v>41</v>
      </c>
      <c r="D16" s="29">
        <v>21.7</v>
      </c>
      <c r="E16" s="32">
        <v>4.3900000000000002E-2</v>
      </c>
      <c r="F16" s="32">
        <v>0.58499999999999996</v>
      </c>
      <c r="G16" s="32">
        <v>4.4900000000000002E-2</v>
      </c>
      <c r="H16" s="32">
        <v>0.69699999999999995</v>
      </c>
      <c r="I16" s="32">
        <v>0.33</v>
      </c>
      <c r="J16" s="32">
        <v>0</v>
      </c>
      <c r="K16" s="32">
        <v>24.6</v>
      </c>
      <c r="L16" s="32">
        <v>0</v>
      </c>
      <c r="M16" s="32">
        <v>3.1899999999999998E-2</v>
      </c>
      <c r="N16" s="32">
        <v>0.11899999999999999</v>
      </c>
      <c r="O16" s="32">
        <v>1.8499999999999999E-2</v>
      </c>
      <c r="P16" s="32">
        <v>-4.1900000000000004</v>
      </c>
      <c r="Q16" s="34">
        <v>44</v>
      </c>
      <c r="R16" s="34"/>
      <c r="S16" s="19" t="s">
        <v>53</v>
      </c>
      <c r="T16" s="123"/>
      <c r="U16" s="131" t="s">
        <v>182</v>
      </c>
      <c r="V16" s="131" t="s">
        <v>176</v>
      </c>
      <c r="W16" s="132" t="s">
        <v>183</v>
      </c>
      <c r="X16" s="15" t="s">
        <v>33</v>
      </c>
      <c r="Y16" s="114" t="s">
        <v>212</v>
      </c>
      <c r="Z16" s="15" t="s">
        <v>41</v>
      </c>
      <c r="AA16" s="136">
        <v>0.14000000000000001</v>
      </c>
      <c r="AB16">
        <v>3.09E-2</v>
      </c>
    </row>
    <row r="17" spans="1:27" x14ac:dyDescent="0.2">
      <c r="A17" s="64" t="s">
        <v>57</v>
      </c>
      <c r="B17" s="20" t="s">
        <v>60</v>
      </c>
      <c r="C17" s="14" t="s">
        <v>61</v>
      </c>
      <c r="D17" s="138">
        <v>1100</v>
      </c>
      <c r="E17" s="30">
        <v>11</v>
      </c>
      <c r="F17" s="30">
        <v>40.4</v>
      </c>
      <c r="G17" s="30">
        <v>11.2</v>
      </c>
      <c r="H17" s="30">
        <v>37.799999999999997</v>
      </c>
      <c r="I17" s="30">
        <v>82.3</v>
      </c>
      <c r="J17" s="30">
        <v>0</v>
      </c>
      <c r="K17" s="30">
        <v>819</v>
      </c>
      <c r="L17" s="30">
        <v>0</v>
      </c>
      <c r="M17" s="30">
        <v>7.95</v>
      </c>
      <c r="N17" s="30">
        <v>16.899999999999999</v>
      </c>
      <c r="O17" s="30">
        <v>0.307</v>
      </c>
      <c r="P17" s="35">
        <v>-2020</v>
      </c>
      <c r="Q17" s="31">
        <v>111</v>
      </c>
      <c r="R17" s="31"/>
      <c r="S17" s="17" t="s">
        <v>70</v>
      </c>
      <c r="T17" s="123"/>
      <c r="U17" s="131" t="s">
        <v>184</v>
      </c>
      <c r="V17" s="131" t="s">
        <v>176</v>
      </c>
      <c r="W17" s="132" t="s">
        <v>185</v>
      </c>
      <c r="X17" s="20" t="s">
        <v>60</v>
      </c>
      <c r="Y17" s="131" t="s">
        <v>178</v>
      </c>
      <c r="Z17" s="14" t="s">
        <v>61</v>
      </c>
      <c r="AA17" s="113">
        <v>3.09E-2</v>
      </c>
    </row>
    <row r="18" spans="1:27" x14ac:dyDescent="0.2">
      <c r="A18" s="65"/>
      <c r="B18" s="21" t="s">
        <v>58</v>
      </c>
      <c r="C18" s="15" t="s">
        <v>62</v>
      </c>
      <c r="D18" s="29">
        <v>3.7299999999999999E-6</v>
      </c>
      <c r="E18" s="32">
        <v>7.3300000000000001E-8</v>
      </c>
      <c r="F18" s="32">
        <v>1.9600000000000001E-7</v>
      </c>
      <c r="G18" s="32">
        <v>7.4900000000000002E-8</v>
      </c>
      <c r="H18" s="32">
        <v>1.3899999999999999E-7</v>
      </c>
      <c r="I18" s="32">
        <v>5.5000000000000003E-7</v>
      </c>
      <c r="J18" s="32">
        <v>0</v>
      </c>
      <c r="K18" s="32">
        <v>5.7100000000000004E-6</v>
      </c>
      <c r="L18" s="32">
        <v>0</v>
      </c>
      <c r="M18" s="32">
        <v>5.32E-8</v>
      </c>
      <c r="N18" s="32">
        <v>1.04E-7</v>
      </c>
      <c r="O18" s="32">
        <v>2.7499999999999998E-9</v>
      </c>
      <c r="P18" s="36">
        <v>-2.52E-6</v>
      </c>
      <c r="Q18" s="33">
        <v>8.1100000000000003E-6</v>
      </c>
      <c r="R18" s="33"/>
      <c r="S18" s="18" t="s">
        <v>71</v>
      </c>
      <c r="T18" s="123"/>
      <c r="U18" s="131" t="s">
        <v>186</v>
      </c>
      <c r="V18" s="131" t="s">
        <v>187</v>
      </c>
      <c r="W18" s="132" t="s">
        <v>188</v>
      </c>
      <c r="X18" s="21" t="s">
        <v>58</v>
      </c>
      <c r="Y18" s="114" t="s">
        <v>213</v>
      </c>
      <c r="Z18" s="15" t="s">
        <v>62</v>
      </c>
      <c r="AA18" s="113">
        <v>1937.047</v>
      </c>
    </row>
    <row r="19" spans="1:27" x14ac:dyDescent="0.2">
      <c r="A19" s="65"/>
      <c r="B19" s="21" t="s">
        <v>63</v>
      </c>
      <c r="C19" s="15" t="s">
        <v>66</v>
      </c>
      <c r="D19" s="29">
        <v>1.8199999999999999E-7</v>
      </c>
      <c r="E19" s="32">
        <v>3.5500000000000001E-10</v>
      </c>
      <c r="F19" s="32">
        <v>5.4400000000000002E-9</v>
      </c>
      <c r="G19" s="32">
        <v>3.6299999999999999E-10</v>
      </c>
      <c r="H19" s="32">
        <v>9.3499999999999994E-9</v>
      </c>
      <c r="I19" s="32">
        <v>2.6700000000000001E-9</v>
      </c>
      <c r="J19" s="32">
        <v>0</v>
      </c>
      <c r="K19" s="32">
        <v>3.4900000000000001E-7</v>
      </c>
      <c r="L19" s="32">
        <v>0</v>
      </c>
      <c r="M19" s="32">
        <v>2.5799999999999999E-10</v>
      </c>
      <c r="N19" s="32">
        <v>9.2799999999999997E-8</v>
      </c>
      <c r="O19" s="32">
        <v>9.2199999999999999E-12</v>
      </c>
      <c r="P19" s="36">
        <v>-7.8100000000000005E-8</v>
      </c>
      <c r="Q19" s="33">
        <v>5.6499999999999999E-7</v>
      </c>
      <c r="R19" s="33"/>
      <c r="S19" s="18" t="s">
        <v>72</v>
      </c>
      <c r="T19" s="123"/>
      <c r="U19" s="131" t="s">
        <v>189</v>
      </c>
      <c r="V19" s="131" t="s">
        <v>190</v>
      </c>
      <c r="W19" s="132" t="s">
        <v>159</v>
      </c>
      <c r="X19" s="21" t="s">
        <v>63</v>
      </c>
      <c r="Y19" s="114" t="s">
        <v>215</v>
      </c>
      <c r="Z19" s="15" t="s">
        <v>66</v>
      </c>
      <c r="AA19" s="113">
        <f>9.19*10^5</f>
        <v>919000</v>
      </c>
    </row>
    <row r="20" spans="1:27" x14ac:dyDescent="0.2">
      <c r="A20" s="65"/>
      <c r="B20" s="21" t="s">
        <v>64</v>
      </c>
      <c r="C20" s="15" t="s">
        <v>65</v>
      </c>
      <c r="D20" s="29">
        <v>8.3399999999999998E-7</v>
      </c>
      <c r="E20" s="32">
        <v>1.2E-8</v>
      </c>
      <c r="F20" s="32">
        <v>3.8600000000000002E-8</v>
      </c>
      <c r="G20" s="32">
        <v>1.22E-8</v>
      </c>
      <c r="H20" s="32">
        <v>3.2100000000000003E-8</v>
      </c>
      <c r="I20" s="32">
        <v>8.9999999999999999E-8</v>
      </c>
      <c r="J20" s="32">
        <v>0</v>
      </c>
      <c r="K20" s="32">
        <v>6.4199999999999995E-7</v>
      </c>
      <c r="L20" s="32">
        <v>0</v>
      </c>
      <c r="M20" s="32">
        <v>8.6900000000000004E-9</v>
      </c>
      <c r="N20" s="32">
        <v>4.21E-8</v>
      </c>
      <c r="O20" s="32">
        <v>3.7599999999999999E-10</v>
      </c>
      <c r="P20" s="36">
        <v>1.0100000000000001E-6</v>
      </c>
      <c r="Q20" s="33">
        <v>2.7300000000000001E-6</v>
      </c>
      <c r="R20" s="33"/>
      <c r="S20" s="18" t="s">
        <v>73</v>
      </c>
      <c r="T20" s="123"/>
      <c r="U20" s="131" t="s">
        <v>191</v>
      </c>
      <c r="V20" s="131" t="s">
        <v>192</v>
      </c>
      <c r="W20" s="132" t="s">
        <v>193</v>
      </c>
      <c r="X20" s="21" t="s">
        <v>64</v>
      </c>
      <c r="Y20" s="114" t="s">
        <v>216</v>
      </c>
      <c r="Z20" s="15" t="s">
        <v>65</v>
      </c>
      <c r="AA20" s="113">
        <f>1.66*10^5</f>
        <v>166000</v>
      </c>
    </row>
    <row r="21" spans="1:27" x14ac:dyDescent="0.2">
      <c r="A21" s="65"/>
      <c r="B21" s="21" t="s">
        <v>59</v>
      </c>
      <c r="C21" s="15" t="s">
        <v>67</v>
      </c>
      <c r="D21" s="29">
        <v>1.4</v>
      </c>
      <c r="E21" s="32">
        <v>5.1499999999999997E-2</v>
      </c>
      <c r="F21" s="32">
        <v>7.2499999999999995E-2</v>
      </c>
      <c r="G21" s="32">
        <v>5.2600000000000001E-2</v>
      </c>
      <c r="H21" s="32">
        <v>5.3400000000000003E-2</v>
      </c>
      <c r="I21" s="32">
        <v>0.38600000000000001</v>
      </c>
      <c r="J21" s="32">
        <v>0</v>
      </c>
      <c r="K21" s="32">
        <v>1.76</v>
      </c>
      <c r="L21" s="32">
        <v>0</v>
      </c>
      <c r="M21" s="32">
        <v>3.73E-2</v>
      </c>
      <c r="N21" s="32">
        <v>2.52E-2</v>
      </c>
      <c r="O21" s="32">
        <v>1.64E-3</v>
      </c>
      <c r="P21" s="36">
        <v>-0.35599999999999998</v>
      </c>
      <c r="Q21" s="33">
        <v>3.48</v>
      </c>
      <c r="R21" s="33"/>
      <c r="S21" s="18" t="s">
        <v>74</v>
      </c>
      <c r="T21" s="123"/>
      <c r="U21" s="131" t="s">
        <v>194</v>
      </c>
      <c r="V21" s="131" t="s">
        <v>195</v>
      </c>
      <c r="W21" s="132" t="s">
        <v>174</v>
      </c>
      <c r="X21" s="21" t="s">
        <v>59</v>
      </c>
      <c r="Y21" s="114" t="s">
        <v>214</v>
      </c>
      <c r="Z21" s="15" t="s">
        <v>67</v>
      </c>
      <c r="AA21" s="137">
        <v>7.1000000000000002E-4</v>
      </c>
    </row>
    <row r="22" spans="1:27" ht="17" thickBot="1" x14ac:dyDescent="0.25">
      <c r="A22" s="65"/>
      <c r="B22" s="21" t="s">
        <v>68</v>
      </c>
      <c r="C22" s="15" t="s">
        <v>69</v>
      </c>
      <c r="D22" s="29">
        <v>1650</v>
      </c>
      <c r="E22" s="32">
        <v>10.7</v>
      </c>
      <c r="F22" s="29">
        <v>682</v>
      </c>
      <c r="G22" s="29">
        <v>10.9</v>
      </c>
      <c r="H22" s="32">
        <v>72.400000000000006</v>
      </c>
      <c r="I22" s="32">
        <v>80</v>
      </c>
      <c r="J22" s="32">
        <v>0</v>
      </c>
      <c r="K22" s="32">
        <v>3100</v>
      </c>
      <c r="L22" s="32">
        <v>0</v>
      </c>
      <c r="M22" s="32">
        <v>7.73</v>
      </c>
      <c r="N22" s="32">
        <v>8.77</v>
      </c>
      <c r="O22" s="32">
        <v>0.95399999999999996</v>
      </c>
      <c r="P22" s="36">
        <v>-5510</v>
      </c>
      <c r="Q22" s="33">
        <v>114</v>
      </c>
      <c r="R22" s="33"/>
      <c r="S22" s="18" t="s">
        <v>75</v>
      </c>
      <c r="T22" s="127"/>
      <c r="U22" s="133" t="s">
        <v>196</v>
      </c>
      <c r="V22" s="133" t="s">
        <v>197</v>
      </c>
      <c r="W22" s="134" t="s">
        <v>198</v>
      </c>
      <c r="X22" s="21" t="s">
        <v>68</v>
      </c>
      <c r="Y22" s="114" t="s">
        <v>217</v>
      </c>
      <c r="Z22" s="131" t="s">
        <v>187</v>
      </c>
      <c r="AA22" s="113">
        <v>0.14599999999999999</v>
      </c>
    </row>
    <row r="23" spans="1:27" x14ac:dyDescent="0.2">
      <c r="A23" s="116" t="s">
        <v>76</v>
      </c>
      <c r="B23" s="90" t="s">
        <v>77</v>
      </c>
      <c r="C23" s="91" t="s">
        <v>146</v>
      </c>
      <c r="D23" s="92">
        <v>2.4499999999999999E-3</v>
      </c>
      <c r="E23" s="93">
        <v>2.0599999999999999E-5</v>
      </c>
      <c r="F23" s="93">
        <v>3.6199999999999999E-5</v>
      </c>
      <c r="G23" s="93">
        <v>2.1100000000000001E-5</v>
      </c>
      <c r="H23" s="93">
        <v>7.7899999999999996E-5</v>
      </c>
      <c r="I23" s="93">
        <v>1.55E-4</v>
      </c>
      <c r="J23" s="93">
        <v>0</v>
      </c>
      <c r="K23" s="93">
        <v>5.1999999999999995E-4</v>
      </c>
      <c r="L23" s="93">
        <v>0</v>
      </c>
      <c r="M23" s="93">
        <v>1.5E-5</v>
      </c>
      <c r="N23" s="93">
        <v>6.8600000000000004E-6</v>
      </c>
      <c r="O23" s="93">
        <v>2.3400000000000001E-8</v>
      </c>
      <c r="P23" s="93">
        <v>-1.49E-3</v>
      </c>
      <c r="Q23" s="94">
        <v>1.81E-3</v>
      </c>
      <c r="R23" s="110">
        <f>VLOOKUP(C23,$V$23:$W$33,2,FALSE)*Q23</f>
        <v>2.7149999999999999E-4</v>
      </c>
      <c r="S23" s="95" t="s">
        <v>80</v>
      </c>
      <c r="T23" s="121" t="s">
        <v>78</v>
      </c>
      <c r="U23" s="91" t="s">
        <v>137</v>
      </c>
      <c r="V23" s="91" t="s">
        <v>138</v>
      </c>
      <c r="W23" s="122">
        <v>0.05</v>
      </c>
    </row>
    <row r="24" spans="1:27" x14ac:dyDescent="0.2">
      <c r="A24" s="117"/>
      <c r="B24" s="18" t="s">
        <v>78</v>
      </c>
      <c r="C24" s="96" t="s">
        <v>138</v>
      </c>
      <c r="D24" s="39">
        <v>51</v>
      </c>
      <c r="E24" s="40">
        <v>0.80700000000000005</v>
      </c>
      <c r="F24" s="40">
        <v>1.59</v>
      </c>
      <c r="G24" s="40">
        <v>0.82599999999999996</v>
      </c>
      <c r="H24" s="40">
        <v>1.86</v>
      </c>
      <c r="I24" s="40">
        <v>6.06</v>
      </c>
      <c r="J24" s="40">
        <v>0</v>
      </c>
      <c r="K24" s="40">
        <v>39.4</v>
      </c>
      <c r="L24" s="40">
        <v>0</v>
      </c>
      <c r="M24" s="40">
        <v>0.58599999999999997</v>
      </c>
      <c r="N24" s="40">
        <v>2.14</v>
      </c>
      <c r="O24" s="40">
        <v>9.64E-2</v>
      </c>
      <c r="P24" s="40">
        <v>-34.700000000000003</v>
      </c>
      <c r="Q24" s="47">
        <v>69.7</v>
      </c>
      <c r="R24" s="111">
        <f>VLOOKUP(C24,$V$23:$W$33,2,FALSE)*Q24</f>
        <v>3.4850000000000003</v>
      </c>
      <c r="S24" s="97" t="s">
        <v>81</v>
      </c>
      <c r="T24" s="123" t="s">
        <v>30</v>
      </c>
      <c r="U24" s="96" t="s">
        <v>139</v>
      </c>
      <c r="V24" s="96" t="s">
        <v>140</v>
      </c>
      <c r="W24" s="124">
        <v>30</v>
      </c>
    </row>
    <row r="25" spans="1:27" x14ac:dyDescent="0.2">
      <c r="A25" s="117"/>
      <c r="B25" s="42" t="s">
        <v>30</v>
      </c>
      <c r="C25" s="96" t="s">
        <v>140</v>
      </c>
      <c r="D25" s="39">
        <v>2.88E-6</v>
      </c>
      <c r="E25" s="40">
        <v>1.43E-7</v>
      </c>
      <c r="F25" s="40">
        <v>1.4499999999999999E-7</v>
      </c>
      <c r="G25" s="40">
        <v>1.4600000000000001E-7</v>
      </c>
      <c r="H25" s="40">
        <v>1.18E-7</v>
      </c>
      <c r="I25" s="40">
        <v>1.08E-6</v>
      </c>
      <c r="J25" s="40">
        <v>0</v>
      </c>
      <c r="K25" s="40">
        <v>3.6500000000000002E-6</v>
      </c>
      <c r="L25" s="40">
        <v>0</v>
      </c>
      <c r="M25" s="40">
        <v>1.04E-7</v>
      </c>
      <c r="N25" s="40">
        <v>6.2999999999999995E-8</v>
      </c>
      <c r="O25" s="40">
        <v>4.42E-9</v>
      </c>
      <c r="P25" s="40">
        <v>-1.72E-6</v>
      </c>
      <c r="Q25" s="47">
        <v>6.6000000000000003E-6</v>
      </c>
      <c r="R25" s="111">
        <f>VLOOKUP(C25,$V$23:$W$33,2,FALSE)*Q25</f>
        <v>1.9800000000000002E-4</v>
      </c>
      <c r="S25" s="97" t="s">
        <v>82</v>
      </c>
      <c r="T25" s="123" t="s">
        <v>24</v>
      </c>
      <c r="U25" s="96" t="s">
        <v>141</v>
      </c>
      <c r="V25" s="96" t="s">
        <v>142</v>
      </c>
      <c r="W25" s="124">
        <v>4</v>
      </c>
    </row>
    <row r="26" spans="1:27" x14ac:dyDescent="0.2">
      <c r="A26" s="117"/>
      <c r="B26" s="84" t="s">
        <v>31</v>
      </c>
      <c r="C26" s="96" t="s">
        <v>150</v>
      </c>
      <c r="D26" s="39">
        <v>3.9300000000000002E-2</v>
      </c>
      <c r="E26" s="40">
        <v>4.8700000000000002E-4</v>
      </c>
      <c r="F26" s="40">
        <v>2.4199999999999998E-3</v>
      </c>
      <c r="G26" s="40">
        <v>4.9799999999999996E-4</v>
      </c>
      <c r="H26" s="40">
        <v>1.48E-3</v>
      </c>
      <c r="I26" s="40">
        <v>3.6600000000000001E-3</v>
      </c>
      <c r="J26" s="40">
        <v>0</v>
      </c>
      <c r="K26" s="40">
        <v>5.5100000000000003E-2</v>
      </c>
      <c r="L26" s="40">
        <v>0</v>
      </c>
      <c r="M26" s="40">
        <v>3.5399999999999999E-4</v>
      </c>
      <c r="N26" s="40">
        <v>1.1999999999999999E-3</v>
      </c>
      <c r="O26" s="40">
        <v>3.29E-5</v>
      </c>
      <c r="P26" s="40">
        <v>-2.9899999999999999E-2</v>
      </c>
      <c r="Q26" s="47">
        <v>7.46E-2</v>
      </c>
      <c r="R26" s="111">
        <f>VLOOKUP(C26,$V$23:$W$33,2,FALSE)*Q26</f>
        <v>0.1492</v>
      </c>
      <c r="S26" s="97" t="s">
        <v>83</v>
      </c>
      <c r="T26" s="123" t="s">
        <v>79</v>
      </c>
      <c r="U26" s="96" t="s">
        <v>143</v>
      </c>
      <c r="V26" s="96" t="s">
        <v>144</v>
      </c>
      <c r="W26" s="124">
        <v>9</v>
      </c>
    </row>
    <row r="27" spans="1:27" x14ac:dyDescent="0.2">
      <c r="A27" s="117"/>
      <c r="B27" s="43" t="s">
        <v>24</v>
      </c>
      <c r="C27" s="96" t="s">
        <v>142</v>
      </c>
      <c r="D27" s="39">
        <v>0.17499999999999999</v>
      </c>
      <c r="E27" s="40">
        <v>3.5500000000000002E-3</v>
      </c>
      <c r="F27" s="40">
        <v>7.5100000000000002E-3</v>
      </c>
      <c r="G27" s="40">
        <v>3.63E-3</v>
      </c>
      <c r="H27" s="40">
        <v>6.8599999999999998E-3</v>
      </c>
      <c r="I27" s="40">
        <v>2.6700000000000002E-2</v>
      </c>
      <c r="J27" s="40">
        <v>0</v>
      </c>
      <c r="K27" s="40">
        <v>0.16900000000000001</v>
      </c>
      <c r="L27" s="40">
        <v>0</v>
      </c>
      <c r="M27" s="40">
        <v>2.5799999999999998E-3</v>
      </c>
      <c r="N27" s="40">
        <v>7.7299999999999999E-3</v>
      </c>
      <c r="O27" s="40">
        <v>1.1400000000000001E-4</v>
      </c>
      <c r="P27" s="40">
        <v>-0.155</v>
      </c>
      <c r="Q27" s="47">
        <v>0.247</v>
      </c>
      <c r="R27" s="111">
        <f>VLOOKUP(C27,$V$23:$W$33,2,FALSE)*Q27</f>
        <v>0.98799999999999999</v>
      </c>
      <c r="S27" s="97" t="s">
        <v>84</v>
      </c>
      <c r="T27" s="123" t="s">
        <v>201</v>
      </c>
      <c r="U27" s="96" t="s">
        <v>145</v>
      </c>
      <c r="V27" s="96" t="s">
        <v>146</v>
      </c>
      <c r="W27" s="124">
        <v>0.15</v>
      </c>
    </row>
    <row r="28" spans="1:27" x14ac:dyDescent="0.2">
      <c r="A28" s="118"/>
      <c r="B28" s="19" t="s">
        <v>79</v>
      </c>
      <c r="C28" s="96" t="s">
        <v>144</v>
      </c>
      <c r="D28" s="44">
        <v>2.69E-2</v>
      </c>
      <c r="E28" s="45">
        <v>6.9700000000000003E-4</v>
      </c>
      <c r="F28" s="45">
        <v>1.2999999999999999E-3</v>
      </c>
      <c r="G28" s="45">
        <v>7.1299999999999998E-4</v>
      </c>
      <c r="H28" s="45">
        <v>1.1800000000000001E-3</v>
      </c>
      <c r="I28" s="45">
        <v>5.2399999999999999E-3</v>
      </c>
      <c r="J28" s="45">
        <v>0</v>
      </c>
      <c r="K28" s="45">
        <v>2.9399999999999999E-2</v>
      </c>
      <c r="L28" s="45">
        <v>0</v>
      </c>
      <c r="M28" s="45">
        <v>5.0600000000000005E-4</v>
      </c>
      <c r="N28" s="45">
        <v>1.9E-3</v>
      </c>
      <c r="O28" s="45">
        <v>4.0099999999999999E-5</v>
      </c>
      <c r="P28" s="45">
        <v>-3.8899999999999997E-2</v>
      </c>
      <c r="Q28" s="48">
        <v>2.9000000000000001E-2</v>
      </c>
      <c r="R28" s="111">
        <f>VLOOKUP(C28,$V$23:$W$33,2,FALSE)*Q28</f>
        <v>0.26100000000000001</v>
      </c>
      <c r="S28" s="98" t="s">
        <v>85</v>
      </c>
      <c r="T28" s="123" t="s">
        <v>87</v>
      </c>
      <c r="U28" s="96" t="s">
        <v>147</v>
      </c>
      <c r="V28" s="96" t="s">
        <v>146</v>
      </c>
      <c r="W28" s="124">
        <v>0.15</v>
      </c>
    </row>
    <row r="29" spans="1:27" x14ac:dyDescent="0.2">
      <c r="A29" s="119" t="s">
        <v>86</v>
      </c>
      <c r="B29" s="49" t="s">
        <v>87</v>
      </c>
      <c r="C29" s="96" t="s">
        <v>146</v>
      </c>
      <c r="D29" s="53">
        <v>0.35699999999999998</v>
      </c>
      <c r="E29" s="53">
        <v>5.94E-3</v>
      </c>
      <c r="F29" s="53">
        <v>1.4500000000000001E-2</v>
      </c>
      <c r="G29" s="53">
        <v>6.0699999999999999E-3</v>
      </c>
      <c r="H29" s="53">
        <v>1.23E-2</v>
      </c>
      <c r="I29" s="53">
        <v>4.4600000000000001E-2</v>
      </c>
      <c r="J29" s="53">
        <v>0</v>
      </c>
      <c r="K29" s="53">
        <v>0.30499999999999999</v>
      </c>
      <c r="L29" s="53">
        <v>0</v>
      </c>
      <c r="M29" s="53">
        <v>4.3099999999999996E-3</v>
      </c>
      <c r="N29" s="53">
        <v>3.2699999999999999E-3</v>
      </c>
      <c r="O29" s="53">
        <v>1.9900000000000001E-4</v>
      </c>
      <c r="P29" s="53">
        <v>-0.192</v>
      </c>
      <c r="Q29" s="31">
        <v>0.56100000000000005</v>
      </c>
      <c r="R29" s="111">
        <f>VLOOKUP(C29,$V$23:$W$33,2,FALSE)*Q29</f>
        <v>8.4150000000000003E-2</v>
      </c>
      <c r="S29" s="99" t="s">
        <v>93</v>
      </c>
      <c r="T29" s="123" t="s">
        <v>88</v>
      </c>
      <c r="U29" s="96" t="s">
        <v>89</v>
      </c>
      <c r="V29" s="96" t="s">
        <v>148</v>
      </c>
      <c r="W29" s="124">
        <v>0.09</v>
      </c>
    </row>
    <row r="30" spans="1:27" x14ac:dyDescent="0.2">
      <c r="A30" s="117"/>
      <c r="B30" s="43" t="s">
        <v>89</v>
      </c>
      <c r="C30" s="96" t="s">
        <v>148</v>
      </c>
      <c r="D30" s="55">
        <v>32.700000000000003</v>
      </c>
      <c r="E30" s="56">
        <v>0.34</v>
      </c>
      <c r="F30" s="56">
        <v>1.79</v>
      </c>
      <c r="G30" s="56">
        <v>0.34799999999999998</v>
      </c>
      <c r="H30" s="56">
        <v>1.19</v>
      </c>
      <c r="I30" s="56">
        <v>2.5499999999999998</v>
      </c>
      <c r="J30" s="56">
        <v>0</v>
      </c>
      <c r="K30" s="56">
        <v>15</v>
      </c>
      <c r="L30" s="56">
        <v>0</v>
      </c>
      <c r="M30" s="56">
        <v>0.247</v>
      </c>
      <c r="N30" s="56">
        <v>0.94599999999999995</v>
      </c>
      <c r="O30" s="56">
        <v>8.1899999999999994E-3</v>
      </c>
      <c r="P30" s="56">
        <v>-12.3</v>
      </c>
      <c r="Q30" s="33">
        <v>42.8</v>
      </c>
      <c r="R30" s="111">
        <f>VLOOKUP(B30,$U$23:$W$33,3,FALSE)*Q30</f>
        <v>3.8519999999999994</v>
      </c>
      <c r="S30" s="100" t="s">
        <v>94</v>
      </c>
      <c r="T30" s="123" t="s">
        <v>90</v>
      </c>
      <c r="U30" s="96" t="s">
        <v>90</v>
      </c>
      <c r="V30" s="96" t="s">
        <v>148</v>
      </c>
      <c r="W30" s="124">
        <v>0.03</v>
      </c>
    </row>
    <row r="31" spans="1:27" x14ac:dyDescent="0.2">
      <c r="A31" s="117"/>
      <c r="B31" s="43" t="s">
        <v>90</v>
      </c>
      <c r="C31" s="96" t="s">
        <v>148</v>
      </c>
      <c r="D31" s="55">
        <v>0.435</v>
      </c>
      <c r="E31" s="56">
        <v>9.92E-3</v>
      </c>
      <c r="F31" s="56">
        <v>6.6900000000000001E-2</v>
      </c>
      <c r="G31" s="56">
        <v>1.01E-2</v>
      </c>
      <c r="H31" s="56">
        <v>1.83E-2</v>
      </c>
      <c r="I31" s="56">
        <v>7.4499999999999997E-2</v>
      </c>
      <c r="J31" s="56">
        <v>0</v>
      </c>
      <c r="K31" s="56">
        <v>0.51</v>
      </c>
      <c r="L31" s="56">
        <v>0</v>
      </c>
      <c r="M31" s="56">
        <v>7.1999999999999998E-3</v>
      </c>
      <c r="N31" s="56">
        <v>3.5299999999999998E-2</v>
      </c>
      <c r="O31" s="56">
        <v>2.1000000000000001E-4</v>
      </c>
      <c r="P31" s="56">
        <v>-0.20399999999999999</v>
      </c>
      <c r="Q31" s="33">
        <v>0.96399999999999997</v>
      </c>
      <c r="R31" s="111">
        <f>VLOOKUP(B31,$U$23:$W$33,3,FALSE)*Q31</f>
        <v>2.8919999999999998E-2</v>
      </c>
      <c r="S31" s="102" t="s">
        <v>95</v>
      </c>
      <c r="T31" s="123" t="s">
        <v>91</v>
      </c>
      <c r="U31" s="96" t="s">
        <v>91</v>
      </c>
      <c r="V31" s="96" t="s">
        <v>148</v>
      </c>
      <c r="W31" s="124">
        <v>1E-4</v>
      </c>
    </row>
    <row r="32" spans="1:27" x14ac:dyDescent="0.2">
      <c r="A32" s="117"/>
      <c r="B32" s="43" t="s">
        <v>91</v>
      </c>
      <c r="C32" s="96" t="s">
        <v>148</v>
      </c>
      <c r="D32" s="55">
        <v>1270</v>
      </c>
      <c r="E32" s="56">
        <v>35.700000000000003</v>
      </c>
      <c r="F32" s="56">
        <v>57.8</v>
      </c>
      <c r="G32" s="56">
        <v>36.5</v>
      </c>
      <c r="H32" s="56">
        <v>48.5</v>
      </c>
      <c r="I32" s="56">
        <v>268</v>
      </c>
      <c r="J32" s="56">
        <v>0</v>
      </c>
      <c r="K32" s="56">
        <v>1320</v>
      </c>
      <c r="L32" s="56">
        <v>0</v>
      </c>
      <c r="M32" s="56">
        <v>25.9</v>
      </c>
      <c r="N32" s="56">
        <v>57.8</v>
      </c>
      <c r="O32" s="56">
        <v>0.64600000000000002</v>
      </c>
      <c r="P32" s="56">
        <v>-347</v>
      </c>
      <c r="Q32" s="33">
        <v>2770</v>
      </c>
      <c r="R32" s="111">
        <f>VLOOKUP(B32,$U$23:$W$33,3,FALSE)*Q32</f>
        <v>0.27700000000000002</v>
      </c>
      <c r="S32" s="102" t="s">
        <v>96</v>
      </c>
      <c r="T32" s="123" t="s">
        <v>92</v>
      </c>
      <c r="U32" s="125" t="s">
        <v>92</v>
      </c>
      <c r="V32" s="96" t="s">
        <v>152</v>
      </c>
      <c r="W32" s="126">
        <v>0.06</v>
      </c>
    </row>
    <row r="33" spans="1:23" ht="17" thickBot="1" x14ac:dyDescent="0.25">
      <c r="A33" s="120"/>
      <c r="B33" s="103" t="s">
        <v>92</v>
      </c>
      <c r="C33" s="104" t="s">
        <v>148</v>
      </c>
      <c r="D33" s="105">
        <v>0.13100000000000001</v>
      </c>
      <c r="E33" s="106">
        <v>1.1999999999999999E-3</v>
      </c>
      <c r="F33" s="106">
        <v>1.55E-2</v>
      </c>
      <c r="G33" s="106">
        <v>1.23E-3</v>
      </c>
      <c r="H33" s="106">
        <v>4.7099999999999998E-3</v>
      </c>
      <c r="I33" s="106">
        <v>9.0200000000000002E-3</v>
      </c>
      <c r="J33" s="106">
        <v>0</v>
      </c>
      <c r="K33" s="106">
        <v>7.5200000000000003E-2</v>
      </c>
      <c r="L33" s="106">
        <v>0</v>
      </c>
      <c r="M33" s="106">
        <v>8.7200000000000005E-4</v>
      </c>
      <c r="N33" s="106">
        <v>2E-3</v>
      </c>
      <c r="O33" s="106">
        <v>2.9099999999999999E-5</v>
      </c>
      <c r="P33" s="106">
        <v>0.314</v>
      </c>
      <c r="Q33" s="107">
        <v>0.55500000000000005</v>
      </c>
      <c r="R33" s="112">
        <f>VLOOKUP(B33,$U$23:$W$33,3,FALSE)*Q33</f>
        <v>3.3300000000000003E-2</v>
      </c>
      <c r="S33" s="108" t="s">
        <v>97</v>
      </c>
      <c r="T33" s="127" t="s">
        <v>31</v>
      </c>
      <c r="U33" s="104" t="s">
        <v>149</v>
      </c>
      <c r="V33" s="104" t="s">
        <v>150</v>
      </c>
      <c r="W33" s="128">
        <v>2</v>
      </c>
    </row>
    <row r="34" spans="1:23" x14ac:dyDescent="0.2">
      <c r="A34" s="109"/>
      <c r="B34" s="43"/>
      <c r="C34" s="96"/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33"/>
      <c r="R34" s="101"/>
      <c r="S34" s="4"/>
    </row>
    <row r="35" spans="1:23" ht="18" customHeight="1" x14ac:dyDescent="0.2">
      <c r="A35" s="50" t="s">
        <v>98</v>
      </c>
      <c r="B35" s="69" t="s">
        <v>99</v>
      </c>
      <c r="C35" s="32" t="s">
        <v>100</v>
      </c>
      <c r="D35" s="32">
        <v>49.2</v>
      </c>
      <c r="E35" s="32">
        <v>0.154</v>
      </c>
      <c r="F35" s="32">
        <v>63.6</v>
      </c>
      <c r="G35" s="32">
        <v>0.157</v>
      </c>
      <c r="H35" s="32">
        <v>3.54</v>
      </c>
      <c r="I35" s="32">
        <v>1.1499999999999999</v>
      </c>
      <c r="J35" s="32">
        <v>0</v>
      </c>
      <c r="K35" s="32">
        <v>23.9</v>
      </c>
      <c r="L35" s="32">
        <v>0</v>
      </c>
      <c r="M35" s="32">
        <v>0.112</v>
      </c>
      <c r="N35" s="32">
        <v>0.72899999999999998</v>
      </c>
      <c r="O35" s="32">
        <v>1.2500000000000001E-2</v>
      </c>
      <c r="P35" s="36">
        <v>-1150</v>
      </c>
      <c r="Q35" s="33">
        <v>-1000</v>
      </c>
      <c r="R35" s="36"/>
      <c r="S35" s="41" t="s">
        <v>109</v>
      </c>
    </row>
    <row r="36" spans="1:23" x14ac:dyDescent="0.2">
      <c r="A36" s="50"/>
      <c r="B36" s="69" t="s">
        <v>101</v>
      </c>
      <c r="C36" s="32" t="s">
        <v>100</v>
      </c>
      <c r="D36" s="32">
        <v>302</v>
      </c>
      <c r="E36" s="32">
        <v>0</v>
      </c>
      <c r="F36" s="32">
        <v>49.1</v>
      </c>
      <c r="G36" s="32">
        <v>0</v>
      </c>
      <c r="H36" s="32">
        <v>10.5</v>
      </c>
      <c r="I36" s="32">
        <v>0</v>
      </c>
      <c r="J36" s="32">
        <v>0</v>
      </c>
      <c r="K36" s="32">
        <v>627</v>
      </c>
      <c r="L36" s="32">
        <v>0</v>
      </c>
      <c r="M36" s="32">
        <v>0</v>
      </c>
      <c r="N36" s="32">
        <v>0</v>
      </c>
      <c r="O36" s="32">
        <v>0</v>
      </c>
      <c r="P36" s="36">
        <v>0</v>
      </c>
      <c r="Q36" s="33">
        <v>988</v>
      </c>
      <c r="R36" s="36"/>
      <c r="S36" s="41" t="s">
        <v>110</v>
      </c>
    </row>
    <row r="37" spans="1:23" x14ac:dyDescent="0.2">
      <c r="A37" s="50"/>
      <c r="B37" s="69" t="s">
        <v>102</v>
      </c>
      <c r="C37" s="32" t="s">
        <v>100</v>
      </c>
      <c r="D37" s="32">
        <v>351</v>
      </c>
      <c r="E37" s="32">
        <v>0.154</v>
      </c>
      <c r="F37" s="32">
        <v>113</v>
      </c>
      <c r="G37" s="32">
        <v>0.157</v>
      </c>
      <c r="H37" s="32">
        <v>14.1</v>
      </c>
      <c r="I37" s="32">
        <v>1.1499999999999999</v>
      </c>
      <c r="J37" s="32">
        <v>0</v>
      </c>
      <c r="K37" s="32">
        <v>651</v>
      </c>
      <c r="L37" s="32">
        <v>0</v>
      </c>
      <c r="M37" s="32">
        <v>0.112</v>
      </c>
      <c r="N37" s="32">
        <v>0.72899999999999998</v>
      </c>
      <c r="O37" s="32">
        <v>1.2500000000000001E-2</v>
      </c>
      <c r="P37" s="36">
        <v>-1150</v>
      </c>
      <c r="Q37" s="33">
        <v>-14.3</v>
      </c>
      <c r="R37" s="36"/>
      <c r="S37" s="41" t="s">
        <v>111</v>
      </c>
    </row>
    <row r="38" spans="1:23" x14ac:dyDescent="0.2">
      <c r="A38" s="50"/>
      <c r="B38" s="69" t="s">
        <v>103</v>
      </c>
      <c r="C38" s="32" t="s">
        <v>100</v>
      </c>
      <c r="D38" s="32">
        <v>635</v>
      </c>
      <c r="E38" s="32">
        <v>13</v>
      </c>
      <c r="F38" s="32">
        <v>28.7</v>
      </c>
      <c r="G38" s="32">
        <v>13.3</v>
      </c>
      <c r="H38" s="32">
        <v>22.3</v>
      </c>
      <c r="I38" s="32">
        <v>97.9</v>
      </c>
      <c r="J38" s="32">
        <v>0</v>
      </c>
      <c r="K38" s="32">
        <v>544</v>
      </c>
      <c r="L38" s="32">
        <v>0</v>
      </c>
      <c r="M38" s="32">
        <v>9.4600000000000009</v>
      </c>
      <c r="N38" s="32">
        <v>7.04</v>
      </c>
      <c r="O38" s="32">
        <v>0.44</v>
      </c>
      <c r="P38" s="36">
        <v>-64.400000000000006</v>
      </c>
      <c r="Q38" s="33">
        <v>1310</v>
      </c>
      <c r="R38" s="36"/>
      <c r="S38" s="41" t="s">
        <v>112</v>
      </c>
    </row>
    <row r="39" spans="1:23" x14ac:dyDescent="0.2">
      <c r="A39" s="50"/>
      <c r="B39" s="69" t="s">
        <v>104</v>
      </c>
      <c r="C39" s="32" t="s">
        <v>100</v>
      </c>
      <c r="D39" s="32">
        <v>41.2</v>
      </c>
      <c r="E39" s="32">
        <v>0</v>
      </c>
      <c r="F39" s="32">
        <v>1.39</v>
      </c>
      <c r="G39" s="32">
        <v>0</v>
      </c>
      <c r="H39" s="71">
        <v>1.28</v>
      </c>
      <c r="I39" s="32">
        <v>0</v>
      </c>
      <c r="J39" s="32">
        <v>0</v>
      </c>
      <c r="K39" s="32">
        <v>85.5</v>
      </c>
      <c r="L39" s="32">
        <v>0</v>
      </c>
      <c r="M39" s="32">
        <v>0</v>
      </c>
      <c r="N39" s="32">
        <v>0</v>
      </c>
      <c r="O39" s="32">
        <v>0</v>
      </c>
      <c r="P39" s="36">
        <v>-3.6600000000000001E-2</v>
      </c>
      <c r="Q39" s="33">
        <v>129</v>
      </c>
      <c r="R39" s="36"/>
      <c r="S39" s="41" t="s">
        <v>113</v>
      </c>
    </row>
    <row r="40" spans="1:23" x14ac:dyDescent="0.2">
      <c r="A40" s="50"/>
      <c r="B40" s="69" t="s">
        <v>105</v>
      </c>
      <c r="C40" s="32" t="s">
        <v>100</v>
      </c>
      <c r="D40" s="32">
        <v>676</v>
      </c>
      <c r="E40" s="32">
        <v>13</v>
      </c>
      <c r="F40" s="32">
        <v>30.1</v>
      </c>
      <c r="G40" s="32">
        <v>13.3</v>
      </c>
      <c r="H40" s="32">
        <v>23.6</v>
      </c>
      <c r="I40" s="32">
        <v>97.9</v>
      </c>
      <c r="J40" s="32">
        <v>0</v>
      </c>
      <c r="K40" s="32">
        <v>629</v>
      </c>
      <c r="L40" s="32">
        <v>0</v>
      </c>
      <c r="M40" s="32">
        <v>9.4600000000000009</v>
      </c>
      <c r="N40" s="32">
        <v>7.04</v>
      </c>
      <c r="O40" s="32">
        <v>0.44</v>
      </c>
      <c r="P40" s="36">
        <v>-64.400000000000006</v>
      </c>
      <c r="Q40" s="33">
        <v>1440</v>
      </c>
      <c r="R40" s="36"/>
      <c r="S40" s="41" t="s">
        <v>114</v>
      </c>
    </row>
    <row r="41" spans="1:23" x14ac:dyDescent="0.2">
      <c r="A41" s="50"/>
      <c r="B41" s="69" t="s">
        <v>106</v>
      </c>
      <c r="C41" s="32" t="s">
        <v>107</v>
      </c>
      <c r="D41" s="32">
        <v>1.1599999999999999</v>
      </c>
      <c r="E41" s="32">
        <v>0</v>
      </c>
      <c r="F41" s="32">
        <v>0</v>
      </c>
      <c r="G41" s="32">
        <v>0</v>
      </c>
      <c r="H41" s="32">
        <v>3.49E-2</v>
      </c>
      <c r="I41" s="32">
        <v>0</v>
      </c>
      <c r="J41" s="32">
        <v>0</v>
      </c>
      <c r="K41" s="32">
        <v>0.53900000000000003</v>
      </c>
      <c r="L41" s="32">
        <v>0</v>
      </c>
      <c r="M41" s="32">
        <v>0</v>
      </c>
      <c r="N41" s="32">
        <v>0</v>
      </c>
      <c r="O41" s="32">
        <v>0</v>
      </c>
      <c r="P41" s="36">
        <v>0</v>
      </c>
      <c r="Q41" s="33">
        <v>1.74</v>
      </c>
      <c r="R41" s="36"/>
      <c r="S41" s="41" t="s">
        <v>115</v>
      </c>
    </row>
    <row r="42" spans="1:23" x14ac:dyDescent="0.2">
      <c r="A42" s="50"/>
      <c r="B42" s="69" t="s">
        <v>108</v>
      </c>
      <c r="C42" s="32" t="s">
        <v>100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6">
        <v>0</v>
      </c>
      <c r="Q42" s="33">
        <v>0</v>
      </c>
      <c r="R42" s="36"/>
      <c r="S42" s="41" t="s">
        <v>116</v>
      </c>
    </row>
    <row r="43" spans="1:23" x14ac:dyDescent="0.2">
      <c r="A43" s="50"/>
      <c r="B43" s="69" t="s">
        <v>119</v>
      </c>
      <c r="C43" s="32" t="s">
        <v>21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6">
        <v>0</v>
      </c>
      <c r="Q43" s="33">
        <v>0</v>
      </c>
      <c r="R43" s="36"/>
      <c r="S43" s="41" t="s">
        <v>117</v>
      </c>
    </row>
    <row r="44" spans="1:23" x14ac:dyDescent="0.2">
      <c r="A44" s="50"/>
      <c r="B44" s="70" t="s">
        <v>120</v>
      </c>
      <c r="C44" s="37" t="s">
        <v>121</v>
      </c>
      <c r="D44" s="37">
        <v>0.70199999999999996</v>
      </c>
      <c r="E44" s="37">
        <v>1.5E-3</v>
      </c>
      <c r="F44" s="37">
        <v>1.77E-2</v>
      </c>
      <c r="G44" s="37">
        <v>1.5299999999999999E-3</v>
      </c>
      <c r="H44" s="37">
        <v>2.3800000000000002E-2</v>
      </c>
      <c r="I44" s="37">
        <v>1.12E-2</v>
      </c>
      <c r="J44" s="37">
        <v>0</v>
      </c>
      <c r="K44" s="37">
        <v>0.72799999999999998</v>
      </c>
      <c r="L44" s="37">
        <v>0</v>
      </c>
      <c r="M44" s="37">
        <v>1.09E-3</v>
      </c>
      <c r="N44" s="37">
        <v>1.29E-2</v>
      </c>
      <c r="O44" s="37">
        <v>4.46E-4</v>
      </c>
      <c r="P44" s="38">
        <v>-1.5299999999999999E-2</v>
      </c>
      <c r="Q44" s="34">
        <v>1.48</v>
      </c>
      <c r="R44" s="38"/>
      <c r="S44" s="46" t="s">
        <v>118</v>
      </c>
    </row>
    <row r="45" spans="1:23" x14ac:dyDescent="0.2">
      <c r="A45" s="2" t="s">
        <v>122</v>
      </c>
      <c r="B45" s="62" t="s">
        <v>123</v>
      </c>
      <c r="C45" s="51" t="s">
        <v>124</v>
      </c>
      <c r="D45" s="77">
        <v>2.6800000000000001E-3</v>
      </c>
      <c r="E45" s="60">
        <v>3.1099999999999997E-5</v>
      </c>
      <c r="F45" s="60">
        <v>6.41E-5</v>
      </c>
      <c r="G45" s="60">
        <v>3.18E-5</v>
      </c>
      <c r="H45" s="60">
        <v>8.7999999999999998E-5</v>
      </c>
      <c r="I45" s="60">
        <v>2.34E-4</v>
      </c>
      <c r="J45" s="60">
        <v>0</v>
      </c>
      <c r="K45" s="60">
        <v>1.24E-3</v>
      </c>
      <c r="L45" s="60">
        <v>0</v>
      </c>
      <c r="M45" s="60">
        <v>2.26E-5</v>
      </c>
      <c r="N45" s="60">
        <v>2.1299999999999999E-5</v>
      </c>
      <c r="O45" s="60">
        <v>3.3500000000000002E-7</v>
      </c>
      <c r="P45" s="60">
        <v>-2.23E-4</v>
      </c>
      <c r="Q45" s="78">
        <v>4.1900000000000001E-3</v>
      </c>
      <c r="R45" s="86"/>
      <c r="S45" s="25" t="s">
        <v>127</v>
      </c>
    </row>
    <row r="46" spans="1:23" x14ac:dyDescent="0.2">
      <c r="A46" s="3"/>
      <c r="B46" s="67" t="s">
        <v>125</v>
      </c>
      <c r="C46" s="52" t="s">
        <v>124</v>
      </c>
      <c r="D46" s="79">
        <v>6.27</v>
      </c>
      <c r="E46" s="61">
        <v>0.77900000000000003</v>
      </c>
      <c r="F46" s="61">
        <v>0.47699999999999998</v>
      </c>
      <c r="G46" s="61">
        <v>0.79700000000000004</v>
      </c>
      <c r="H46" s="61">
        <v>0.74</v>
      </c>
      <c r="I46" s="61">
        <v>5.85</v>
      </c>
      <c r="J46" s="61">
        <v>0</v>
      </c>
      <c r="K46" s="61">
        <v>11</v>
      </c>
      <c r="L46" s="61">
        <v>0</v>
      </c>
      <c r="M46" s="61">
        <v>0.56499999999999995</v>
      </c>
      <c r="N46" s="61">
        <v>0.35299999999999998</v>
      </c>
      <c r="O46" s="61">
        <v>1.86</v>
      </c>
      <c r="P46" s="61">
        <v>-2.08</v>
      </c>
      <c r="Q46" s="80">
        <v>26.6</v>
      </c>
      <c r="R46" s="87"/>
      <c r="S46" s="26" t="s">
        <v>128</v>
      </c>
    </row>
    <row r="47" spans="1:23" x14ac:dyDescent="0.2">
      <c r="A47" s="6"/>
      <c r="B47" s="68" t="s">
        <v>126</v>
      </c>
      <c r="C47" s="66" t="s">
        <v>124</v>
      </c>
      <c r="D47" s="81">
        <v>1.4599999999999999E-3</v>
      </c>
      <c r="E47" s="63">
        <v>8.0599999999999994E-5</v>
      </c>
      <c r="F47" s="63">
        <v>8.2100000000000003E-5</v>
      </c>
      <c r="G47" s="63">
        <v>8.25E-5</v>
      </c>
      <c r="H47" s="63">
        <v>5.9799999999999997E-5</v>
      </c>
      <c r="I47" s="63">
        <v>6.0599999999999998E-4</v>
      </c>
      <c r="J47" s="63">
        <v>0</v>
      </c>
      <c r="K47" s="63">
        <v>1.9499999999999999E-3</v>
      </c>
      <c r="L47" s="63">
        <v>0</v>
      </c>
      <c r="M47" s="63">
        <v>5.8499999999999999E-5</v>
      </c>
      <c r="N47" s="63">
        <v>3.18E-5</v>
      </c>
      <c r="O47" s="63">
        <v>2.5299999999999999E-6</v>
      </c>
      <c r="P47" s="63">
        <v>-3.4200000000000002E-4</v>
      </c>
      <c r="Q47" s="82">
        <v>4.0800000000000003E-3</v>
      </c>
      <c r="R47" s="88"/>
      <c r="S47" s="27" t="s">
        <v>129</v>
      </c>
      <c r="W47" s="1"/>
    </row>
    <row r="48" spans="1:23" x14ac:dyDescent="0.2">
      <c r="A48" s="8" t="s">
        <v>43</v>
      </c>
      <c r="B48" s="72" t="s">
        <v>16</v>
      </c>
      <c r="C48" s="73" t="s">
        <v>17</v>
      </c>
      <c r="D48" s="76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4">
        <v>0</v>
      </c>
      <c r="R48" s="54"/>
      <c r="S48" s="25" t="s">
        <v>130</v>
      </c>
    </row>
    <row r="49" spans="1:19" x14ac:dyDescent="0.2">
      <c r="A49" s="9"/>
      <c r="B49" s="74" t="s">
        <v>18</v>
      </c>
      <c r="C49" s="5" t="s">
        <v>17</v>
      </c>
      <c r="D49" s="56">
        <v>0</v>
      </c>
      <c r="E49" s="56">
        <v>0</v>
      </c>
      <c r="F49" s="56">
        <v>0</v>
      </c>
      <c r="G49" s="56">
        <v>0</v>
      </c>
      <c r="H49" s="56">
        <v>0.53100000000000003</v>
      </c>
      <c r="I49" s="56">
        <v>0</v>
      </c>
      <c r="J49" s="56">
        <v>0</v>
      </c>
      <c r="K49" s="56">
        <v>5.63</v>
      </c>
      <c r="L49" s="56">
        <v>0</v>
      </c>
      <c r="M49" s="56">
        <v>0</v>
      </c>
      <c r="N49" s="56">
        <v>11.9</v>
      </c>
      <c r="O49" s="56">
        <v>0</v>
      </c>
      <c r="P49" s="56">
        <v>0</v>
      </c>
      <c r="Q49" s="57">
        <v>18.100000000000001</v>
      </c>
      <c r="R49" s="57"/>
      <c r="S49" s="26" t="s">
        <v>131</v>
      </c>
    </row>
    <row r="50" spans="1:19" x14ac:dyDescent="0.2">
      <c r="A50" s="9"/>
      <c r="B50" s="74" t="s">
        <v>19</v>
      </c>
      <c r="C50" s="5" t="s">
        <v>17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7">
        <v>0</v>
      </c>
      <c r="R50" s="57"/>
      <c r="S50" s="26" t="s">
        <v>132</v>
      </c>
    </row>
    <row r="51" spans="1:19" x14ac:dyDescent="0.2">
      <c r="A51" s="9"/>
      <c r="B51" s="74" t="s">
        <v>20</v>
      </c>
      <c r="C51" s="5" t="s">
        <v>21</v>
      </c>
      <c r="D51" s="56">
        <v>0</v>
      </c>
      <c r="E51" s="56">
        <v>0</v>
      </c>
      <c r="F51" s="56">
        <v>1.3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520</v>
      </c>
      <c r="Q51" s="57">
        <v>521</v>
      </c>
      <c r="R51" s="57"/>
      <c r="S51" s="26" t="s">
        <v>133</v>
      </c>
    </row>
    <row r="52" spans="1:19" x14ac:dyDescent="0.2">
      <c r="A52" s="9"/>
      <c r="B52" s="74" t="s">
        <v>22</v>
      </c>
      <c r="C52" s="5" t="s">
        <v>21</v>
      </c>
      <c r="D52" s="56">
        <v>0</v>
      </c>
      <c r="E52" s="56">
        <v>0</v>
      </c>
      <c r="F52" s="56">
        <v>0.82499999999999996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329</v>
      </c>
      <c r="Q52" s="57">
        <v>330</v>
      </c>
      <c r="R52" s="57"/>
      <c r="S52" s="26" t="s">
        <v>134</v>
      </c>
    </row>
    <row r="53" spans="1:19" x14ac:dyDescent="0.2">
      <c r="A53" s="10"/>
      <c r="B53" s="75" t="s">
        <v>23</v>
      </c>
      <c r="C53" s="7" t="s">
        <v>21</v>
      </c>
      <c r="D53" s="58">
        <v>0</v>
      </c>
      <c r="E53" s="58">
        <v>0</v>
      </c>
      <c r="F53" s="58">
        <v>0.47899999999999998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191</v>
      </c>
      <c r="Q53" s="59">
        <v>192</v>
      </c>
      <c r="R53" s="59"/>
      <c r="S53" s="27" t="s">
        <v>135</v>
      </c>
    </row>
  </sheetData>
  <mergeCells count="4">
    <mergeCell ref="A29:A33"/>
    <mergeCell ref="A23:A28"/>
    <mergeCell ref="A17:A22"/>
    <mergeCell ref="A35:A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MKI Bribus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Frackers</dc:creator>
  <cp:lastModifiedBy>Jesse Frackers</cp:lastModifiedBy>
  <dcterms:created xsi:type="dcterms:W3CDTF">2023-06-17T09:48:50Z</dcterms:created>
  <dcterms:modified xsi:type="dcterms:W3CDTF">2023-06-17T16:01:26Z</dcterms:modified>
</cp:coreProperties>
</file>