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ZEUS\cos\users\pjacobs\PrimProd\Benthic PP\BPP manuscript\PLOS_ONE\Review\"/>
    </mc:Choice>
  </mc:AlternateContent>
  <xr:revisionPtr revIDLastSave="0" documentId="13_ncr:1_{EB14355D-7013-4CC2-8F80-C0BDFA8620CF}" xr6:coauthVersionLast="46" xr6:coauthVersionMax="46" xr10:uidLastSave="{00000000-0000-0000-0000-000000000000}"/>
  <bookViews>
    <workbookView xWindow="-25065" yWindow="0" windowWidth="20505" windowHeight="13065" xr2:uid="{04658B9B-46A1-45B0-8CDB-878D06255E14}"/>
  </bookViews>
  <sheets>
    <sheet name="primprod" sheetId="2" r:id="rId1"/>
    <sheet name="chl_MGS" sheetId="3" r:id="rId2"/>
    <sheet name="meta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2" l="1"/>
  <c r="H70" i="2"/>
  <c r="H69" i="2"/>
  <c r="H68" i="2"/>
  <c r="N63" i="2"/>
  <c r="N64" i="2" s="1"/>
  <c r="O58" i="2"/>
  <c r="N58" i="2"/>
  <c r="O57" i="2"/>
  <c r="N57" i="2"/>
  <c r="N56" i="2"/>
  <c r="H44" i="2"/>
  <c r="H43" i="2"/>
  <c r="H42" i="2"/>
  <c r="N38" i="2"/>
  <c r="P32" i="2"/>
  <c r="O32" i="2"/>
  <c r="N32" i="2"/>
  <c r="P31" i="2"/>
  <c r="O31" i="2"/>
  <c r="N31" i="2"/>
  <c r="N30" i="2"/>
  <c r="H18" i="2"/>
  <c r="H17" i="2"/>
  <c r="H16" i="2"/>
  <c r="N11" i="2"/>
  <c r="N5" i="2"/>
  <c r="O4" i="2"/>
  <c r="O5" i="2" s="1"/>
  <c r="N4" i="2"/>
  <c r="I3" i="2" s="1"/>
  <c r="J3" i="2" s="1"/>
  <c r="I30" i="2" l="1"/>
  <c r="J30" i="2" s="1"/>
  <c r="I32" i="2"/>
  <c r="J32" i="2" s="1"/>
  <c r="I4" i="2"/>
  <c r="J4" i="2" s="1"/>
  <c r="I43" i="2"/>
  <c r="J43" i="2" s="1"/>
  <c r="I74" i="2"/>
  <c r="J74" i="2" s="1"/>
  <c r="I12" i="2"/>
  <c r="J12" i="2" s="1"/>
  <c r="I47" i="2"/>
  <c r="J47" i="2" s="1"/>
  <c r="I56" i="2"/>
  <c r="J56" i="2" s="1"/>
  <c r="I5" i="2"/>
  <c r="J5" i="2" s="1"/>
  <c r="I38" i="2"/>
  <c r="J38" i="2" s="1"/>
  <c r="I41" i="2"/>
  <c r="J41" i="2" s="1"/>
  <c r="I40" i="2"/>
  <c r="J40" i="2" s="1"/>
  <c r="I11" i="2"/>
  <c r="J11" i="2" s="1"/>
  <c r="I6" i="2"/>
  <c r="J6" i="2" s="1"/>
  <c r="I48" i="2"/>
  <c r="J48" i="2" s="1"/>
  <c r="I15" i="2"/>
  <c r="J15" i="2" s="1"/>
  <c r="I13" i="2"/>
  <c r="J13" i="2" s="1"/>
  <c r="I17" i="2"/>
  <c r="J17" i="2" s="1"/>
  <c r="I14" i="2"/>
  <c r="J14" i="2" s="1"/>
  <c r="I22" i="2"/>
  <c r="J22" i="2" s="1"/>
  <c r="I18" i="2"/>
  <c r="J18" i="2" s="1"/>
  <c r="I20" i="2"/>
  <c r="J20" i="2" s="1"/>
  <c r="I73" i="2"/>
  <c r="J73" i="2" s="1"/>
  <c r="I21" i="2"/>
  <c r="J21" i="2" s="1"/>
  <c r="I8" i="2"/>
  <c r="J8" i="2" s="1"/>
  <c r="I10" i="2"/>
  <c r="J10" i="2" s="1"/>
  <c r="I42" i="2"/>
  <c r="J42" i="2" s="1"/>
  <c r="I45" i="2"/>
  <c r="J45" i="2" s="1"/>
  <c r="I55" i="2"/>
  <c r="J55" i="2" s="1"/>
  <c r="I64" i="2"/>
  <c r="J64" i="2" s="1"/>
  <c r="I70" i="2"/>
  <c r="J70" i="2" s="1"/>
  <c r="I72" i="2"/>
  <c r="J72" i="2" s="1"/>
  <c r="I7" i="2"/>
  <c r="J7" i="2" s="1"/>
  <c r="I9" i="2"/>
  <c r="J9" i="2" s="1"/>
  <c r="I16" i="2"/>
  <c r="J16" i="2" s="1"/>
  <c r="I19" i="2"/>
  <c r="J19" i="2" s="1"/>
  <c r="I29" i="2"/>
  <c r="J29" i="2" s="1"/>
  <c r="I39" i="2"/>
  <c r="J39" i="2" s="1"/>
  <c r="I57" i="2"/>
  <c r="J57" i="2" s="1"/>
  <c r="I58" i="2"/>
  <c r="J58" i="2" s="1"/>
  <c r="I59" i="2"/>
  <c r="J59" i="2" s="1"/>
  <c r="I61" i="2"/>
  <c r="J61" i="2" s="1"/>
  <c r="I63" i="2"/>
  <c r="J63" i="2" s="1"/>
  <c r="I66" i="2"/>
  <c r="J66" i="2" s="1"/>
  <c r="I69" i="2"/>
  <c r="J69" i="2" s="1"/>
  <c r="I60" i="2"/>
  <c r="J60" i="2" s="1"/>
  <c r="I62" i="2"/>
  <c r="J62" i="2" s="1"/>
  <c r="I65" i="2"/>
  <c r="J65" i="2" s="1"/>
  <c r="I67" i="2"/>
  <c r="J67" i="2" s="1"/>
  <c r="I33" i="2"/>
  <c r="J33" i="2" s="1"/>
  <c r="I35" i="2"/>
  <c r="J35" i="2" s="1"/>
  <c r="I37" i="2"/>
  <c r="J37" i="2" s="1"/>
  <c r="I31" i="2"/>
  <c r="J31" i="2" s="1"/>
  <c r="I34" i="2"/>
  <c r="J34" i="2" s="1"/>
  <c r="I36" i="2"/>
  <c r="J36" i="2" s="1"/>
  <c r="I44" i="2"/>
  <c r="J44" i="2" s="1"/>
  <c r="I46" i="2"/>
  <c r="J46" i="2" s="1"/>
  <c r="I68" i="2"/>
  <c r="J68" i="2" s="1"/>
  <c r="I71" i="2"/>
  <c r="J71" i="2" s="1"/>
</calcChain>
</file>

<file path=xl/sharedStrings.xml><?xml version="1.0" encoding="utf-8"?>
<sst xmlns="http://schemas.openxmlformats.org/spreadsheetml/2006/main" count="365" uniqueCount="79">
  <si>
    <t>DOI: 10.4121/13516259</t>
  </si>
  <si>
    <t>in slurry</t>
  </si>
  <si>
    <t>sample_date</t>
  </si>
  <si>
    <t>sample_V (ml)</t>
  </si>
  <si>
    <t>scintil_V (ml)</t>
  </si>
  <si>
    <t>dpm</t>
  </si>
  <si>
    <t>DIC (mg L-1)</t>
  </si>
  <si>
    <t>station</t>
  </si>
  <si>
    <t>18-09-2018</t>
  </si>
  <si>
    <t>12C:14C</t>
  </si>
  <si>
    <t>time h-1</t>
  </si>
  <si>
    <t>T in situ</t>
  </si>
  <si>
    <t>ave Tstart/end (C)</t>
  </si>
  <si>
    <t>Tcorr</t>
  </si>
  <si>
    <t>11-04-2019</t>
  </si>
  <si>
    <t>chla mg L-1</t>
  </si>
  <si>
    <t>24-07-2019</t>
  </si>
  <si>
    <t>station_nr</t>
  </si>
  <si>
    <t>inc_code</t>
  </si>
  <si>
    <t>position_inc</t>
  </si>
  <si>
    <t>dark</t>
  </si>
  <si>
    <t>control</t>
  </si>
  <si>
    <t>tab</t>
  </si>
  <si>
    <t>primprod</t>
  </si>
  <si>
    <t>column name</t>
  </si>
  <si>
    <t>explanation</t>
  </si>
  <si>
    <t xml:space="preserve">sample month </t>
  </si>
  <si>
    <t>station number</t>
  </si>
  <si>
    <t>position in incubator</t>
  </si>
  <si>
    <t>disintegrations per minute</t>
  </si>
  <si>
    <t>DPM</t>
  </si>
  <si>
    <t>sample volume</t>
  </si>
  <si>
    <t>volume scintilation fluid</t>
  </si>
  <si>
    <t>light in incubator</t>
  </si>
  <si>
    <t>method</t>
  </si>
  <si>
    <t>carbon_fix</t>
  </si>
  <si>
    <t>light_inc</t>
  </si>
  <si>
    <t>carbon_chl_fix</t>
  </si>
  <si>
    <t xml:space="preserve">sample_V </t>
  </si>
  <si>
    <t>ml</t>
  </si>
  <si>
    <t xml:space="preserve">scintil_V </t>
  </si>
  <si>
    <t>unit</t>
  </si>
  <si>
    <t>carbon fixation rate</t>
  </si>
  <si>
    <t>carbon fixation rate per unit chlorophyll-a</t>
  </si>
  <si>
    <t>14C</t>
  </si>
  <si>
    <t>14C, spectrophotometer</t>
  </si>
  <si>
    <t>WALZ ULM-500,  with spherical micro sensor</t>
  </si>
  <si>
    <t xml:space="preserve">for each sample date additional variables are given </t>
  </si>
  <si>
    <t>DPM as average of 3 control values</t>
  </si>
  <si>
    <t>DPM of dark bottle</t>
  </si>
  <si>
    <t>DIC</t>
  </si>
  <si>
    <t>mg L-1</t>
  </si>
  <si>
    <t>duration of incubation</t>
  </si>
  <si>
    <t>time in h</t>
  </si>
  <si>
    <t>in situ T</t>
  </si>
  <si>
    <t>water temperature at sampling location</t>
  </si>
  <si>
    <t>averagae water temperature during incubation</t>
  </si>
  <si>
    <t>aveT start/end</t>
  </si>
  <si>
    <t>T corr</t>
  </si>
  <si>
    <t>corrected temperature</t>
  </si>
  <si>
    <t>see paper for more info</t>
  </si>
  <si>
    <t>assumed fixed ratio between 12C and 14C</t>
  </si>
  <si>
    <t>chla</t>
  </si>
  <si>
    <t>Mgrainsize</t>
  </si>
  <si>
    <t>chl_MGS</t>
  </si>
  <si>
    <t>chlorophyll-a</t>
  </si>
  <si>
    <t>mg m-2</t>
  </si>
  <si>
    <t>mediaum grainsize</t>
  </si>
  <si>
    <t>µm</t>
  </si>
  <si>
    <t>PAR, µE m-2 s-1</t>
  </si>
  <si>
    <t>sample date</t>
  </si>
  <si>
    <t>spectrophotometer</t>
  </si>
  <si>
    <t>particle size analyser</t>
  </si>
  <si>
    <t>mg C L-1 h-1</t>
  </si>
  <si>
    <t>mg C (mg chl)-1 h-1</t>
  </si>
  <si>
    <t>Sept</t>
  </si>
  <si>
    <t>Apr</t>
  </si>
  <si>
    <t>Jul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</si>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</sst>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3" fillId="0" borderId="2" xfId="0" applyFont="1" applyBorder="1"/>
    <xf numFmtId="2" fontId="3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A8D94-1F9F-4B92-83A5-C03EC4228B64}">
  <dimension ref="A1:U79"/>
  <sheetViews>
    <sheetView tabSelected="1" workbookViewId="0">
      <selection activeCell="K1" sqref="K1:K79"/>
    </sheetView>
  </sheetViews>
  <sheetFormatPr defaultColWidth="9" defaultRowHeight="14.25" x14ac:dyDescent="0.45"/>
  <cols>
    <col min="1" max="1" width="11.53125" bestFit="1" customWidth="1"/>
    <col min="4" max="4" width="10.1328125" bestFit="1" customWidth="1"/>
    <col min="5" max="5" width="7.73046875" bestFit="1" customWidth="1"/>
    <col min="6" max="6" width="13" bestFit="1" customWidth="1"/>
    <col min="7" max="7" width="12.73046875" bestFit="1" customWidth="1"/>
    <col min="8" max="8" width="10.3984375" bestFit="1" customWidth="1"/>
    <col min="9" max="9" width="10.265625" bestFit="1" customWidth="1"/>
    <col min="10" max="10" width="9" style="4"/>
    <col min="15" max="15" width="11.59765625" bestFit="1" customWidth="1"/>
    <col min="16" max="16" width="10.86328125" style="4" customWidth="1"/>
  </cols>
  <sheetData>
    <row r="1" spans="1:16" x14ac:dyDescent="0.45">
      <c r="K1" s="8"/>
      <c r="P1" s="9" t="s">
        <v>1</v>
      </c>
    </row>
    <row r="2" spans="1:16" x14ac:dyDescent="0.45">
      <c r="A2" t="s">
        <v>2</v>
      </c>
      <c r="B2" t="s">
        <v>18</v>
      </c>
      <c r="C2" t="s">
        <v>17</v>
      </c>
      <c r="D2" t="s">
        <v>19</v>
      </c>
      <c r="E2" t="s">
        <v>30</v>
      </c>
      <c r="F2" t="s">
        <v>3</v>
      </c>
      <c r="G2" t="s">
        <v>4</v>
      </c>
      <c r="H2" t="s">
        <v>36</v>
      </c>
      <c r="I2" s="1" t="s">
        <v>35</v>
      </c>
      <c r="J2" s="4" t="s">
        <v>37</v>
      </c>
      <c r="K2" s="8"/>
      <c r="L2" t="s">
        <v>75</v>
      </c>
      <c r="M2" t="s">
        <v>7</v>
      </c>
      <c r="N2" t="s">
        <v>30</v>
      </c>
      <c r="O2" t="s">
        <v>6</v>
      </c>
      <c r="P2" s="9" t="s">
        <v>15</v>
      </c>
    </row>
    <row r="3" spans="1:16" x14ac:dyDescent="0.45">
      <c r="A3" t="s">
        <v>8</v>
      </c>
      <c r="B3" t="s">
        <v>75</v>
      </c>
      <c r="C3">
        <v>12</v>
      </c>
      <c r="D3">
        <v>1</v>
      </c>
      <c r="E3">
        <v>58903</v>
      </c>
      <c r="F3">
        <v>2</v>
      </c>
      <c r="G3">
        <v>10</v>
      </c>
      <c r="H3">
        <v>65</v>
      </c>
      <c r="I3">
        <f>((E3-$N$4)*$O$4*$N$7*$N$11)/($N$3*$N$8)</f>
        <v>0.87920412253256908</v>
      </c>
      <c r="J3" s="4">
        <f>I3/$P$4</f>
        <v>0.5082104754523521</v>
      </c>
      <c r="K3" s="8"/>
      <c r="L3" s="1" t="s">
        <v>21</v>
      </c>
      <c r="N3">
        <f>AVERAGE(E25:E27)</f>
        <v>3243300</v>
      </c>
      <c r="P3" s="9"/>
    </row>
    <row r="4" spans="1:16" x14ac:dyDescent="0.45">
      <c r="A4" t="s">
        <v>8</v>
      </c>
      <c r="B4" t="s">
        <v>75</v>
      </c>
      <c r="C4">
        <v>12</v>
      </c>
      <c r="D4">
        <v>2</v>
      </c>
      <c r="E4">
        <v>79615</v>
      </c>
      <c r="F4">
        <v>2</v>
      </c>
      <c r="G4">
        <v>10</v>
      </c>
      <c r="H4">
        <v>89</v>
      </c>
      <c r="I4">
        <f t="shared" ref="I4:I12" si="0">((E4-$N$4)*$O$4*$N$7*$N$11)/($N$3*$N$8)</f>
        <v>1.2539587279386972</v>
      </c>
      <c r="J4" s="4">
        <f t="shared" ref="J4:J22" si="1">I4/$P$4</f>
        <v>0.72483163464664579</v>
      </c>
      <c r="K4" s="8"/>
      <c r="L4" t="s">
        <v>20</v>
      </c>
      <c r="M4">
        <v>12</v>
      </c>
      <c r="N4">
        <f>E23</f>
        <v>10311</v>
      </c>
      <c r="O4" s="2">
        <f>(2442.2*12.011)/1000</f>
        <v>29.333264199999995</v>
      </c>
      <c r="P4" s="9">
        <v>1.73</v>
      </c>
    </row>
    <row r="5" spans="1:16" x14ac:dyDescent="0.45">
      <c r="A5" t="s">
        <v>8</v>
      </c>
      <c r="B5" t="s">
        <v>75</v>
      </c>
      <c r="C5">
        <v>12</v>
      </c>
      <c r="D5">
        <v>3</v>
      </c>
      <c r="E5">
        <v>96478</v>
      </c>
      <c r="F5">
        <v>2</v>
      </c>
      <c r="G5">
        <v>10</v>
      </c>
      <c r="H5">
        <v>114</v>
      </c>
      <c r="I5">
        <f t="shared" si="0"/>
        <v>1.5590710739682225</v>
      </c>
      <c r="J5" s="4">
        <f t="shared" si="1"/>
        <v>0.90119715258278765</v>
      </c>
      <c r="K5" s="8"/>
      <c r="L5" t="s">
        <v>20</v>
      </c>
      <c r="M5">
        <v>14</v>
      </c>
      <c r="N5">
        <f>E24</f>
        <v>1975</v>
      </c>
      <c r="O5" s="2">
        <f>O4</f>
        <v>29.333264199999995</v>
      </c>
      <c r="P5" s="9">
        <v>1</v>
      </c>
    </row>
    <row r="6" spans="1:16" x14ac:dyDescent="0.45">
      <c r="A6" t="s">
        <v>8</v>
      </c>
      <c r="B6" t="s">
        <v>75</v>
      </c>
      <c r="C6">
        <v>12</v>
      </c>
      <c r="D6">
        <v>4</v>
      </c>
      <c r="E6">
        <v>165619</v>
      </c>
      <c r="F6">
        <v>2</v>
      </c>
      <c r="G6">
        <v>10</v>
      </c>
      <c r="H6">
        <v>170</v>
      </c>
      <c r="I6">
        <f t="shared" si="0"/>
        <v>2.8100805454043511</v>
      </c>
      <c r="J6" s="4">
        <f t="shared" si="1"/>
        <v>1.6243240146845961</v>
      </c>
      <c r="K6" s="8"/>
      <c r="P6" s="9"/>
    </row>
    <row r="7" spans="1:16" x14ac:dyDescent="0.45">
      <c r="A7" t="s">
        <v>8</v>
      </c>
      <c r="B7" t="s">
        <v>75</v>
      </c>
      <c r="C7">
        <v>12</v>
      </c>
      <c r="D7">
        <v>5</v>
      </c>
      <c r="E7">
        <v>219659</v>
      </c>
      <c r="F7">
        <v>2</v>
      </c>
      <c r="G7">
        <v>10</v>
      </c>
      <c r="H7">
        <v>302</v>
      </c>
      <c r="I7">
        <f t="shared" si="0"/>
        <v>3.7878585907957745</v>
      </c>
      <c r="J7" s="4">
        <f t="shared" si="1"/>
        <v>2.1895136362981353</v>
      </c>
      <c r="K7" s="8"/>
      <c r="L7" t="s">
        <v>9</v>
      </c>
      <c r="N7">
        <v>1.05</v>
      </c>
      <c r="P7" s="9"/>
    </row>
    <row r="8" spans="1:16" x14ac:dyDescent="0.45">
      <c r="A8" t="s">
        <v>8</v>
      </c>
      <c r="B8" t="s">
        <v>75</v>
      </c>
      <c r="C8">
        <v>12</v>
      </c>
      <c r="D8">
        <v>6</v>
      </c>
      <c r="E8">
        <v>235869</v>
      </c>
      <c r="F8">
        <v>2</v>
      </c>
      <c r="G8">
        <v>10</v>
      </c>
      <c r="H8">
        <v>349</v>
      </c>
      <c r="I8">
        <f t="shared" si="0"/>
        <v>4.0811558172168505</v>
      </c>
      <c r="J8" s="4">
        <f t="shared" si="1"/>
        <v>2.3590496053276593</v>
      </c>
      <c r="K8" s="8"/>
      <c r="L8" t="s">
        <v>10</v>
      </c>
      <c r="N8">
        <v>0.5</v>
      </c>
      <c r="P8" s="9"/>
    </row>
    <row r="9" spans="1:16" x14ac:dyDescent="0.45">
      <c r="A9" t="s">
        <v>8</v>
      </c>
      <c r="B9" t="s">
        <v>75</v>
      </c>
      <c r="C9">
        <v>12</v>
      </c>
      <c r="D9">
        <v>7</v>
      </c>
      <c r="E9">
        <v>278647</v>
      </c>
      <c r="F9">
        <v>2</v>
      </c>
      <c r="G9">
        <v>10</v>
      </c>
      <c r="H9">
        <v>451</v>
      </c>
      <c r="I9">
        <f t="shared" si="0"/>
        <v>4.8551637599584181</v>
      </c>
      <c r="J9" s="4">
        <f t="shared" si="1"/>
        <v>2.8064530404383921</v>
      </c>
      <c r="K9" s="8"/>
      <c r="L9" t="s">
        <v>11</v>
      </c>
      <c r="N9">
        <v>16.600000000000001</v>
      </c>
      <c r="P9" s="9"/>
    </row>
    <row r="10" spans="1:16" x14ac:dyDescent="0.45">
      <c r="A10" t="s">
        <v>8</v>
      </c>
      <c r="B10" t="s">
        <v>75</v>
      </c>
      <c r="C10">
        <v>12</v>
      </c>
      <c r="D10">
        <v>8</v>
      </c>
      <c r="E10">
        <v>320590</v>
      </c>
      <c r="F10">
        <v>2</v>
      </c>
      <c r="G10">
        <v>10</v>
      </c>
      <c r="H10">
        <v>620</v>
      </c>
      <c r="I10">
        <f t="shared" si="0"/>
        <v>5.6140635482236387</v>
      </c>
      <c r="J10" s="4">
        <f t="shared" si="1"/>
        <v>3.2451234382795602</v>
      </c>
      <c r="K10" s="8"/>
      <c r="L10" t="s">
        <v>12</v>
      </c>
      <c r="N10">
        <v>17.3</v>
      </c>
      <c r="P10" s="9"/>
    </row>
    <row r="11" spans="1:16" x14ac:dyDescent="0.45">
      <c r="A11" t="s">
        <v>8</v>
      </c>
      <c r="B11" t="s">
        <v>75</v>
      </c>
      <c r="C11">
        <v>12</v>
      </c>
      <c r="D11">
        <v>9</v>
      </c>
      <c r="E11">
        <v>383493</v>
      </c>
      <c r="F11">
        <v>2</v>
      </c>
      <c r="G11">
        <v>10</v>
      </c>
      <c r="H11">
        <v>1004</v>
      </c>
      <c r="I11">
        <f t="shared" si="0"/>
        <v>6.7522051542424517</v>
      </c>
      <c r="J11" s="4">
        <f t="shared" si="1"/>
        <v>3.9030087596777179</v>
      </c>
      <c r="K11" s="8"/>
      <c r="L11" t="s">
        <v>13</v>
      </c>
      <c r="N11" s="1">
        <f>EXP(0.0693*(16.6-17.3))</f>
        <v>0.9526478127800746</v>
      </c>
      <c r="P11" s="9"/>
    </row>
    <row r="12" spans="1:16" x14ac:dyDescent="0.45">
      <c r="A12" t="s">
        <v>8</v>
      </c>
      <c r="B12" t="s">
        <v>75</v>
      </c>
      <c r="C12">
        <v>12</v>
      </c>
      <c r="D12">
        <v>10</v>
      </c>
      <c r="E12">
        <v>434773</v>
      </c>
      <c r="F12">
        <v>2</v>
      </c>
      <c r="G12">
        <v>10</v>
      </c>
      <c r="H12">
        <v>1522</v>
      </c>
      <c r="I12">
        <f t="shared" si="0"/>
        <v>7.6800448686701381</v>
      </c>
      <c r="J12" s="4">
        <f t="shared" si="1"/>
        <v>4.4393322940289819</v>
      </c>
      <c r="K12" s="8"/>
      <c r="P12" s="9"/>
    </row>
    <row r="13" spans="1:16" x14ac:dyDescent="0.45">
      <c r="A13" t="s">
        <v>8</v>
      </c>
      <c r="B13" t="s">
        <v>75</v>
      </c>
      <c r="C13">
        <v>14</v>
      </c>
      <c r="D13">
        <v>1</v>
      </c>
      <c r="E13">
        <v>25089</v>
      </c>
      <c r="F13">
        <v>2</v>
      </c>
      <c r="G13">
        <v>10</v>
      </c>
      <c r="H13">
        <v>56</v>
      </c>
      <c r="I13">
        <f>((E13-$N$5)*$O$5*$N$7*$N$11)/($N$3*$N$8)</f>
        <v>0.41821542822311897</v>
      </c>
      <c r="J13" s="4">
        <f t="shared" si="1"/>
        <v>0.24174302209428841</v>
      </c>
      <c r="K13" s="8"/>
      <c r="P13" s="9"/>
    </row>
    <row r="14" spans="1:16" x14ac:dyDescent="0.45">
      <c r="A14" t="s">
        <v>8</v>
      </c>
      <c r="B14" t="s">
        <v>75</v>
      </c>
      <c r="C14">
        <v>14</v>
      </c>
      <c r="D14">
        <v>2</v>
      </c>
      <c r="E14">
        <v>50384</v>
      </c>
      <c r="F14">
        <v>2</v>
      </c>
      <c r="G14">
        <v>10</v>
      </c>
      <c r="H14">
        <v>68</v>
      </c>
      <c r="I14">
        <f t="shared" ref="I14:I22" si="2">((E14-$N$5)*$O$5*$N$7*$N$11)/($N$3*$N$8)</f>
        <v>0.87589299406649523</v>
      </c>
      <c r="J14" s="4">
        <f t="shared" si="1"/>
        <v>0.50629652836213601</v>
      </c>
      <c r="K14" s="8"/>
      <c r="P14" s="9"/>
    </row>
    <row r="15" spans="1:16" x14ac:dyDescent="0.45">
      <c r="A15" t="s">
        <v>8</v>
      </c>
      <c r="B15" t="s">
        <v>75</v>
      </c>
      <c r="C15">
        <v>14</v>
      </c>
      <c r="D15">
        <v>3</v>
      </c>
      <c r="E15">
        <v>47787</v>
      </c>
      <c r="F15">
        <v>2</v>
      </c>
      <c r="G15">
        <v>10</v>
      </c>
      <c r="H15">
        <v>89</v>
      </c>
      <c r="I15">
        <f t="shared" si="2"/>
        <v>0.82890391960532706</v>
      </c>
      <c r="J15" s="4">
        <f t="shared" si="1"/>
        <v>0.47913521364469774</v>
      </c>
      <c r="K15" s="8"/>
      <c r="P15" s="9"/>
    </row>
    <row r="16" spans="1:16" x14ac:dyDescent="0.45">
      <c r="A16" t="s">
        <v>8</v>
      </c>
      <c r="B16" t="s">
        <v>75</v>
      </c>
      <c r="C16">
        <v>14</v>
      </c>
      <c r="D16">
        <v>4</v>
      </c>
      <c r="E16">
        <v>91598</v>
      </c>
      <c r="F16">
        <v>2</v>
      </c>
      <c r="G16">
        <v>10</v>
      </c>
      <c r="H16">
        <f>AVERAGE(227,191)</f>
        <v>209</v>
      </c>
      <c r="I16">
        <f t="shared" si="2"/>
        <v>1.6216025492619452</v>
      </c>
      <c r="J16" s="4">
        <f t="shared" si="1"/>
        <v>0.93734251402424584</v>
      </c>
      <c r="K16" s="8"/>
      <c r="P16" s="9"/>
    </row>
    <row r="17" spans="1:16" x14ac:dyDescent="0.45">
      <c r="A17" t="s">
        <v>8</v>
      </c>
      <c r="B17" t="s">
        <v>75</v>
      </c>
      <c r="C17">
        <v>14</v>
      </c>
      <c r="D17">
        <v>5</v>
      </c>
      <c r="E17">
        <v>105277</v>
      </c>
      <c r="F17">
        <v>2</v>
      </c>
      <c r="G17">
        <v>10</v>
      </c>
      <c r="H17" s="3">
        <f>AVERAGE(370,285)</f>
        <v>327.5</v>
      </c>
      <c r="I17">
        <f t="shared" si="2"/>
        <v>1.8691048787014208</v>
      </c>
      <c r="J17" s="4">
        <f t="shared" si="1"/>
        <v>1.0804074443360814</v>
      </c>
      <c r="K17" s="8"/>
      <c r="P17" s="9"/>
    </row>
    <row r="18" spans="1:16" x14ac:dyDescent="0.45">
      <c r="A18" t="s">
        <v>8</v>
      </c>
      <c r="B18" t="s">
        <v>75</v>
      </c>
      <c r="C18">
        <v>14</v>
      </c>
      <c r="D18">
        <v>6</v>
      </c>
      <c r="E18">
        <v>104271</v>
      </c>
      <c r="F18">
        <v>2</v>
      </c>
      <c r="G18">
        <v>10</v>
      </c>
      <c r="H18" s="3">
        <f>AVERAGE(490,315)</f>
        <v>402.5</v>
      </c>
      <c r="I18">
        <f t="shared" si="2"/>
        <v>1.8509027189371028</v>
      </c>
      <c r="J18" s="4">
        <f t="shared" si="1"/>
        <v>1.0698859647035277</v>
      </c>
      <c r="K18" s="8"/>
      <c r="P18" s="9"/>
    </row>
    <row r="19" spans="1:16" x14ac:dyDescent="0.45">
      <c r="A19" t="s">
        <v>8</v>
      </c>
      <c r="B19" t="s">
        <v>75</v>
      </c>
      <c r="C19">
        <v>14</v>
      </c>
      <c r="D19">
        <v>7</v>
      </c>
      <c r="E19">
        <v>76251</v>
      </c>
      <c r="F19">
        <v>2</v>
      </c>
      <c r="G19">
        <v>10</v>
      </c>
      <c r="H19">
        <v>380</v>
      </c>
      <c r="I19">
        <f t="shared" si="2"/>
        <v>1.3439200980661243</v>
      </c>
      <c r="J19" s="4">
        <f t="shared" si="1"/>
        <v>0.7768324266278176</v>
      </c>
      <c r="K19" s="8"/>
      <c r="P19" s="9"/>
    </row>
    <row r="20" spans="1:16" x14ac:dyDescent="0.45">
      <c r="A20" t="s">
        <v>8</v>
      </c>
      <c r="B20" t="s">
        <v>75</v>
      </c>
      <c r="C20">
        <v>14</v>
      </c>
      <c r="D20">
        <v>8</v>
      </c>
      <c r="E20">
        <v>115866</v>
      </c>
      <c r="F20">
        <v>2</v>
      </c>
      <c r="G20">
        <v>10</v>
      </c>
      <c r="H20">
        <v>700</v>
      </c>
      <c r="I20">
        <f t="shared" si="2"/>
        <v>2.0606979897793223</v>
      </c>
      <c r="J20" s="4">
        <f t="shared" si="1"/>
        <v>1.1911549073868914</v>
      </c>
      <c r="K20" s="8"/>
      <c r="P20" s="9"/>
    </row>
    <row r="21" spans="1:16" x14ac:dyDescent="0.45">
      <c r="A21" t="s">
        <v>8</v>
      </c>
      <c r="B21" t="s">
        <v>75</v>
      </c>
      <c r="C21">
        <v>14</v>
      </c>
      <c r="D21">
        <v>9</v>
      </c>
      <c r="E21">
        <v>160573</v>
      </c>
      <c r="F21">
        <v>2</v>
      </c>
      <c r="G21">
        <v>10</v>
      </c>
      <c r="H21">
        <v>924</v>
      </c>
      <c r="I21">
        <f t="shared" si="2"/>
        <v>2.8696084834009792</v>
      </c>
      <c r="J21" s="4">
        <f t="shared" si="1"/>
        <v>1.65873322739941</v>
      </c>
      <c r="K21" s="8"/>
      <c r="P21" s="9"/>
    </row>
    <row r="22" spans="1:16" x14ac:dyDescent="0.45">
      <c r="A22" t="s">
        <v>8</v>
      </c>
      <c r="B22" t="s">
        <v>75</v>
      </c>
      <c r="C22">
        <v>14</v>
      </c>
      <c r="D22">
        <v>10</v>
      </c>
      <c r="E22">
        <v>127930</v>
      </c>
      <c r="F22">
        <v>2</v>
      </c>
      <c r="G22">
        <v>10</v>
      </c>
      <c r="H22">
        <v>1433</v>
      </c>
      <c r="I22">
        <f t="shared" si="2"/>
        <v>2.2789791581657419</v>
      </c>
      <c r="J22" s="4">
        <f t="shared" si="1"/>
        <v>1.3173289931593883</v>
      </c>
      <c r="K22" s="8"/>
      <c r="P22" s="9"/>
    </row>
    <row r="23" spans="1:16" x14ac:dyDescent="0.45">
      <c r="A23" t="s">
        <v>8</v>
      </c>
      <c r="B23" t="s">
        <v>75</v>
      </c>
      <c r="C23">
        <v>12</v>
      </c>
      <c r="D23" t="s">
        <v>20</v>
      </c>
      <c r="E23">
        <v>10311</v>
      </c>
      <c r="F23">
        <v>2</v>
      </c>
      <c r="G23">
        <v>10</v>
      </c>
      <c r="H23">
        <v>0</v>
      </c>
      <c r="K23" s="8"/>
      <c r="P23" s="9"/>
    </row>
    <row r="24" spans="1:16" x14ac:dyDescent="0.45">
      <c r="A24" t="s">
        <v>8</v>
      </c>
      <c r="B24" t="s">
        <v>75</v>
      </c>
      <c r="C24">
        <v>14</v>
      </c>
      <c r="D24" t="s">
        <v>20</v>
      </c>
      <c r="E24">
        <v>1975</v>
      </c>
      <c r="F24">
        <v>2</v>
      </c>
      <c r="G24">
        <v>10</v>
      </c>
      <c r="H24">
        <v>0</v>
      </c>
      <c r="K24" s="8"/>
      <c r="P24" s="9"/>
    </row>
    <row r="25" spans="1:16" x14ac:dyDescent="0.45">
      <c r="A25" t="s">
        <v>8</v>
      </c>
      <c r="B25" t="s">
        <v>75</v>
      </c>
      <c r="D25" t="s">
        <v>21</v>
      </c>
      <c r="E25">
        <v>3242028</v>
      </c>
      <c r="F25">
        <v>2</v>
      </c>
      <c r="G25">
        <v>10</v>
      </c>
      <c r="K25" s="8"/>
      <c r="P25" s="9"/>
    </row>
    <row r="26" spans="1:16" x14ac:dyDescent="0.45">
      <c r="A26" t="s">
        <v>8</v>
      </c>
      <c r="B26" t="s">
        <v>75</v>
      </c>
      <c r="D26" t="s">
        <v>21</v>
      </c>
      <c r="E26">
        <v>3227166</v>
      </c>
      <c r="F26">
        <v>2</v>
      </c>
      <c r="G26">
        <v>10</v>
      </c>
      <c r="K26" s="8"/>
      <c r="P26" s="9"/>
    </row>
    <row r="27" spans="1:16" x14ac:dyDescent="0.45">
      <c r="A27" t="s">
        <v>8</v>
      </c>
      <c r="B27" t="s">
        <v>75</v>
      </c>
      <c r="D27" t="s">
        <v>21</v>
      </c>
      <c r="E27">
        <v>3260706</v>
      </c>
      <c r="F27">
        <v>2</v>
      </c>
      <c r="G27">
        <v>10</v>
      </c>
      <c r="K27" s="8"/>
      <c r="P27" s="9"/>
    </row>
    <row r="28" spans="1:16" x14ac:dyDescent="0.45">
      <c r="K28" s="8"/>
      <c r="P28" s="9" t="s">
        <v>1</v>
      </c>
    </row>
    <row r="29" spans="1:16" x14ac:dyDescent="0.45">
      <c r="A29" t="s">
        <v>14</v>
      </c>
      <c r="B29" t="s">
        <v>76</v>
      </c>
      <c r="C29">
        <v>11</v>
      </c>
      <c r="D29">
        <v>1</v>
      </c>
      <c r="E29">
        <v>2881</v>
      </c>
      <c r="F29">
        <v>2</v>
      </c>
      <c r="G29">
        <v>10</v>
      </c>
      <c r="H29">
        <v>65</v>
      </c>
      <c r="I29">
        <f>((E29-$N$31)*$O$31*$N$34*$N$38)/($N$30*$N$35)</f>
        <v>2.4255544190513619E-2</v>
      </c>
      <c r="J29" s="4">
        <f>I29/$P$31</f>
        <v>8.9614079521602025E-3</v>
      </c>
      <c r="K29" s="8"/>
      <c r="L29" t="s">
        <v>76</v>
      </c>
      <c r="M29" t="s">
        <v>7</v>
      </c>
      <c r="N29" t="s">
        <v>5</v>
      </c>
      <c r="O29" t="s">
        <v>6</v>
      </c>
      <c r="P29" s="9" t="s">
        <v>15</v>
      </c>
    </row>
    <row r="30" spans="1:16" x14ac:dyDescent="0.45">
      <c r="A30" t="s">
        <v>14</v>
      </c>
      <c r="B30" t="s">
        <v>76</v>
      </c>
      <c r="C30">
        <v>11</v>
      </c>
      <c r="D30">
        <v>2</v>
      </c>
      <c r="E30">
        <v>2908</v>
      </c>
      <c r="F30">
        <v>2</v>
      </c>
      <c r="G30">
        <v>10</v>
      </c>
      <c r="H30">
        <v>89</v>
      </c>
      <c r="I30">
        <f t="shared" ref="I30:I38" si="3">((E30-$N$31)*$O$31*$N$34*$N$38)/($N$30*$N$35)</f>
        <v>2.4596460220260557E-2</v>
      </c>
      <c r="J30" s="4">
        <f t="shared" ref="J30:J38" si="4">I30/$P$31</f>
        <v>9.0873621503425699E-3</v>
      </c>
      <c r="K30" s="8"/>
      <c r="L30" s="1" t="s">
        <v>21</v>
      </c>
      <c r="N30" s="3">
        <f>AVERAGE(E51:E53)</f>
        <v>4112166.6666666665</v>
      </c>
      <c r="P30" s="9"/>
    </row>
    <row r="31" spans="1:16" x14ac:dyDescent="0.45">
      <c r="A31" t="s">
        <v>14</v>
      </c>
      <c r="B31" t="s">
        <v>76</v>
      </c>
      <c r="C31">
        <v>11</v>
      </c>
      <c r="D31">
        <v>3</v>
      </c>
      <c r="E31">
        <v>5265</v>
      </c>
      <c r="F31">
        <v>2</v>
      </c>
      <c r="G31">
        <v>10</v>
      </c>
      <c r="H31">
        <v>114</v>
      </c>
      <c r="I31">
        <f t="shared" si="3"/>
        <v>5.4357166965206219E-2</v>
      </c>
      <c r="J31" s="4">
        <f t="shared" si="4"/>
        <v>2.0082697154632838E-2</v>
      </c>
      <c r="K31" s="8"/>
      <c r="L31" t="s">
        <v>20</v>
      </c>
      <c r="M31">
        <v>11</v>
      </c>
      <c r="N31">
        <f>E49</f>
        <v>960</v>
      </c>
      <c r="O31" s="1">
        <f>(2473.5*12.011)/1000</f>
        <v>29.709208499999995</v>
      </c>
      <c r="P31" s="10">
        <f>AVERAGE(4.03,2.13,1.96)</f>
        <v>2.706666666666667</v>
      </c>
    </row>
    <row r="32" spans="1:16" x14ac:dyDescent="0.45">
      <c r="A32" t="s">
        <v>14</v>
      </c>
      <c r="B32" t="s">
        <v>76</v>
      </c>
      <c r="C32">
        <v>11</v>
      </c>
      <c r="D32">
        <v>4</v>
      </c>
      <c r="E32">
        <v>5323</v>
      </c>
      <c r="F32">
        <v>2</v>
      </c>
      <c r="G32">
        <v>10</v>
      </c>
      <c r="H32">
        <v>170</v>
      </c>
      <c r="I32">
        <f t="shared" si="3"/>
        <v>5.508950510318112E-2</v>
      </c>
      <c r="J32" s="4">
        <f t="shared" si="4"/>
        <v>2.035326543220977E-2</v>
      </c>
      <c r="K32" s="8"/>
      <c r="L32" t="s">
        <v>20</v>
      </c>
      <c r="M32">
        <v>12</v>
      </c>
      <c r="N32">
        <f>E50</f>
        <v>1863</v>
      </c>
      <c r="O32" s="1">
        <f>(2469.4*12.011)/1000</f>
        <v>29.659963400000002</v>
      </c>
      <c r="P32" s="10">
        <f>AVERAGE(0.35,0.34,0.58)</f>
        <v>0.42333333333333334</v>
      </c>
    </row>
    <row r="33" spans="1:21" x14ac:dyDescent="0.45">
      <c r="A33" t="s">
        <v>14</v>
      </c>
      <c r="B33" t="s">
        <v>76</v>
      </c>
      <c r="C33">
        <v>11</v>
      </c>
      <c r="D33">
        <v>5</v>
      </c>
      <c r="E33">
        <v>7091</v>
      </c>
      <c r="F33">
        <v>2</v>
      </c>
      <c r="G33">
        <v>10</v>
      </c>
      <c r="H33">
        <v>302</v>
      </c>
      <c r="I33">
        <f t="shared" si="3"/>
        <v>7.7413191791795427E-2</v>
      </c>
      <c r="J33" s="4">
        <f t="shared" si="4"/>
        <v>2.8600932928003232E-2</v>
      </c>
      <c r="K33" s="8"/>
      <c r="P33" s="9"/>
    </row>
    <row r="34" spans="1:21" x14ac:dyDescent="0.45">
      <c r="A34" t="s">
        <v>14</v>
      </c>
      <c r="B34" t="s">
        <v>76</v>
      </c>
      <c r="C34">
        <v>11</v>
      </c>
      <c r="D34">
        <v>6</v>
      </c>
      <c r="E34">
        <v>7903</v>
      </c>
      <c r="F34">
        <v>2</v>
      </c>
      <c r="G34">
        <v>10</v>
      </c>
      <c r="H34">
        <v>349</v>
      </c>
      <c r="I34">
        <f t="shared" si="3"/>
        <v>8.766592572344406E-2</v>
      </c>
      <c r="J34" s="4">
        <f t="shared" si="4"/>
        <v>3.2388888814080315E-2</v>
      </c>
      <c r="K34" s="8"/>
      <c r="L34" t="s">
        <v>9</v>
      </c>
      <c r="N34">
        <v>1.05</v>
      </c>
      <c r="P34" s="9"/>
    </row>
    <row r="35" spans="1:21" x14ac:dyDescent="0.45">
      <c r="A35" t="s">
        <v>14</v>
      </c>
      <c r="B35" t="s">
        <v>76</v>
      </c>
      <c r="C35">
        <v>11</v>
      </c>
      <c r="D35">
        <v>7</v>
      </c>
      <c r="E35">
        <v>9520</v>
      </c>
      <c r="F35">
        <v>2</v>
      </c>
      <c r="G35">
        <v>10</v>
      </c>
      <c r="H35">
        <v>451</v>
      </c>
      <c r="I35">
        <f t="shared" si="3"/>
        <v>0.10808300794939957</v>
      </c>
      <c r="J35" s="4">
        <f t="shared" si="4"/>
        <v>3.9932145794113139E-2</v>
      </c>
      <c r="K35" s="8"/>
      <c r="L35" t="s">
        <v>10</v>
      </c>
      <c r="N35">
        <v>0.5</v>
      </c>
      <c r="P35" s="9"/>
    </row>
    <row r="36" spans="1:21" x14ac:dyDescent="0.45">
      <c r="A36" t="s">
        <v>14</v>
      </c>
      <c r="B36" t="s">
        <v>76</v>
      </c>
      <c r="C36">
        <v>11</v>
      </c>
      <c r="D36">
        <v>8</v>
      </c>
      <c r="E36">
        <v>11135</v>
      </c>
      <c r="F36">
        <v>2</v>
      </c>
      <c r="G36">
        <v>10</v>
      </c>
      <c r="H36">
        <v>620</v>
      </c>
      <c r="I36">
        <f t="shared" si="3"/>
        <v>0.12847483713611454</v>
      </c>
      <c r="J36" s="4">
        <f t="shared" si="4"/>
        <v>4.7466072833539853E-2</v>
      </c>
      <c r="K36" s="8"/>
      <c r="L36" t="s">
        <v>11</v>
      </c>
      <c r="N36">
        <v>7.6</v>
      </c>
      <c r="P36" s="9"/>
    </row>
    <row r="37" spans="1:21" x14ac:dyDescent="0.45">
      <c r="A37" t="s">
        <v>14</v>
      </c>
      <c r="B37" t="s">
        <v>76</v>
      </c>
      <c r="C37">
        <v>11</v>
      </c>
      <c r="D37">
        <v>9</v>
      </c>
      <c r="E37">
        <v>9866</v>
      </c>
      <c r="F37">
        <v>2</v>
      </c>
      <c r="G37">
        <v>10</v>
      </c>
      <c r="H37">
        <v>1004</v>
      </c>
      <c r="I37">
        <f t="shared" si="3"/>
        <v>0.11245178373800849</v>
      </c>
      <c r="J37" s="4">
        <f t="shared" si="4"/>
        <v>4.1546225518968645E-2</v>
      </c>
      <c r="K37" s="8"/>
      <c r="L37" t="s">
        <v>12</v>
      </c>
      <c r="N37">
        <v>10.25</v>
      </c>
      <c r="P37" s="9"/>
    </row>
    <row r="38" spans="1:21" x14ac:dyDescent="0.45">
      <c r="A38" t="s">
        <v>14</v>
      </c>
      <c r="B38" t="s">
        <v>76</v>
      </c>
      <c r="C38">
        <v>11</v>
      </c>
      <c r="D38">
        <v>10</v>
      </c>
      <c r="E38">
        <v>10095</v>
      </c>
      <c r="F38">
        <v>2</v>
      </c>
      <c r="G38">
        <v>10</v>
      </c>
      <c r="H38">
        <v>1522</v>
      </c>
      <c r="I38">
        <f t="shared" si="3"/>
        <v>0.11534325673104731</v>
      </c>
      <c r="J38" s="4">
        <f t="shared" si="4"/>
        <v>4.2614503718367225E-2</v>
      </c>
      <c r="K38" s="8"/>
      <c r="L38" t="s">
        <v>13</v>
      </c>
      <c r="N38" s="1">
        <f>EXP(0.0693*(N36-N37))</f>
        <v>0.83223119346558883</v>
      </c>
      <c r="P38" s="9"/>
    </row>
    <row r="39" spans="1:21" x14ac:dyDescent="0.45">
      <c r="A39" t="s">
        <v>14</v>
      </c>
      <c r="B39" t="s">
        <v>76</v>
      </c>
      <c r="C39">
        <v>12</v>
      </c>
      <c r="D39">
        <v>1</v>
      </c>
      <c r="E39">
        <v>11975</v>
      </c>
      <c r="F39">
        <v>2</v>
      </c>
      <c r="G39">
        <v>10</v>
      </c>
      <c r="H39">
        <v>56</v>
      </c>
      <c r="I39">
        <f>((E39-$N$32)*$O$32*$N$34*$N$38)/($N$30*$N$35)</f>
        <v>0.12746772888144528</v>
      </c>
      <c r="J39" s="4">
        <f>I39/$P$32</f>
        <v>0.30110487137349279</v>
      </c>
      <c r="K39" s="8"/>
      <c r="P39" s="9"/>
    </row>
    <row r="40" spans="1:21" x14ac:dyDescent="0.45">
      <c r="A40" t="s">
        <v>14</v>
      </c>
      <c r="B40" t="s">
        <v>76</v>
      </c>
      <c r="C40">
        <v>12</v>
      </c>
      <c r="D40">
        <v>2</v>
      </c>
      <c r="E40">
        <v>18299</v>
      </c>
      <c r="F40">
        <v>2</v>
      </c>
      <c r="G40">
        <v>10</v>
      </c>
      <c r="H40">
        <v>68</v>
      </c>
      <c r="I40">
        <f t="shared" ref="I40:I48" si="5">((E40-$N$32)*$O$32*$N$34*$N$38)/($N$30*$N$35)</f>
        <v>0.20718548179345672</v>
      </c>
      <c r="J40" s="4">
        <f t="shared" ref="J40:J48" si="6">I40/$P$32</f>
        <v>0.48941452392155133</v>
      </c>
      <c r="K40" s="8"/>
      <c r="P40" s="9"/>
    </row>
    <row r="41" spans="1:21" x14ac:dyDescent="0.45">
      <c r="A41" t="s">
        <v>14</v>
      </c>
      <c r="B41" t="s">
        <v>76</v>
      </c>
      <c r="C41">
        <v>12</v>
      </c>
      <c r="D41">
        <v>3</v>
      </c>
      <c r="E41">
        <v>19555</v>
      </c>
      <c r="F41">
        <v>2</v>
      </c>
      <c r="G41">
        <v>10</v>
      </c>
      <c r="H41">
        <v>89</v>
      </c>
      <c r="I41">
        <f t="shared" si="5"/>
        <v>0.22301810318142101</v>
      </c>
      <c r="J41" s="4">
        <f t="shared" si="6"/>
        <v>0.52681441696398668</v>
      </c>
      <c r="K41" s="8"/>
      <c r="P41" s="9"/>
    </row>
    <row r="42" spans="1:21" x14ac:dyDescent="0.45">
      <c r="A42" t="s">
        <v>14</v>
      </c>
      <c r="B42" t="s">
        <v>76</v>
      </c>
      <c r="C42">
        <v>12</v>
      </c>
      <c r="D42">
        <v>4</v>
      </c>
      <c r="E42">
        <v>34485</v>
      </c>
      <c r="F42">
        <v>2</v>
      </c>
      <c r="G42">
        <v>10</v>
      </c>
      <c r="H42">
        <f>AVERAGE(227,191)</f>
        <v>209</v>
      </c>
      <c r="I42">
        <f t="shared" si="5"/>
        <v>0.41121956601765297</v>
      </c>
      <c r="J42" s="4">
        <f t="shared" si="6"/>
        <v>0.97138480161650309</v>
      </c>
      <c r="K42" s="8"/>
      <c r="P42" s="9"/>
    </row>
    <row r="43" spans="1:21" x14ac:dyDescent="0.45">
      <c r="A43" t="s">
        <v>14</v>
      </c>
      <c r="B43" t="s">
        <v>76</v>
      </c>
      <c r="C43">
        <v>12</v>
      </c>
      <c r="D43">
        <v>5</v>
      </c>
      <c r="E43">
        <v>37612</v>
      </c>
      <c r="F43">
        <v>2</v>
      </c>
      <c r="G43">
        <v>10</v>
      </c>
      <c r="H43" s="3">
        <f>AVERAGE(370,285)</f>
        <v>327.5</v>
      </c>
      <c r="I43">
        <f t="shared" si="5"/>
        <v>0.45063724681396228</v>
      </c>
      <c r="J43" s="4">
        <f t="shared" si="6"/>
        <v>1.0644974334188084</v>
      </c>
      <c r="K43" s="8"/>
      <c r="P43" s="9"/>
    </row>
    <row r="44" spans="1:21" x14ac:dyDescent="0.45">
      <c r="A44" t="s">
        <v>14</v>
      </c>
      <c r="B44" t="s">
        <v>76</v>
      </c>
      <c r="C44">
        <v>12</v>
      </c>
      <c r="D44">
        <v>6</v>
      </c>
      <c r="E44">
        <v>35810</v>
      </c>
      <c r="F44">
        <v>2</v>
      </c>
      <c r="G44">
        <v>10</v>
      </c>
      <c r="H44" s="3">
        <f>AVERAGE(490,315)</f>
        <v>402.5</v>
      </c>
      <c r="I44">
        <f t="shared" si="5"/>
        <v>0.42792197313473318</v>
      </c>
      <c r="J44" s="4">
        <f t="shared" si="6"/>
        <v>1.0108393066174799</v>
      </c>
      <c r="K44" s="8"/>
      <c r="P44" s="9"/>
    </row>
    <row r="45" spans="1:21" x14ac:dyDescent="0.45">
      <c r="A45" t="s">
        <v>14</v>
      </c>
      <c r="B45" t="s">
        <v>76</v>
      </c>
      <c r="C45">
        <v>12</v>
      </c>
      <c r="D45">
        <v>7</v>
      </c>
      <c r="E45">
        <v>34742</v>
      </c>
      <c r="F45">
        <v>2</v>
      </c>
      <c r="G45">
        <v>10</v>
      </c>
      <c r="H45">
        <v>380</v>
      </c>
      <c r="I45">
        <f t="shared" si="5"/>
        <v>0.41445920271885273</v>
      </c>
      <c r="J45" s="4">
        <f t="shared" si="6"/>
        <v>0.97903748673744739</v>
      </c>
      <c r="K45" s="8"/>
      <c r="P45" s="9"/>
      <c r="U45" s="2"/>
    </row>
    <row r="46" spans="1:21" x14ac:dyDescent="0.45">
      <c r="A46" t="s">
        <v>14</v>
      </c>
      <c r="B46" t="s">
        <v>76</v>
      </c>
      <c r="C46">
        <v>12</v>
      </c>
      <c r="D46">
        <v>8</v>
      </c>
      <c r="E46">
        <v>36634</v>
      </c>
      <c r="F46">
        <v>2</v>
      </c>
      <c r="G46">
        <v>10</v>
      </c>
      <c r="H46">
        <v>700</v>
      </c>
      <c r="I46">
        <f t="shared" si="5"/>
        <v>0.43830897952301556</v>
      </c>
      <c r="J46" s="4">
        <f t="shared" si="6"/>
        <v>1.0353755421803517</v>
      </c>
      <c r="K46" s="8"/>
      <c r="P46" s="9"/>
      <c r="U46" s="2"/>
    </row>
    <row r="47" spans="1:21" x14ac:dyDescent="0.45">
      <c r="A47" t="s">
        <v>14</v>
      </c>
      <c r="B47" t="s">
        <v>76</v>
      </c>
      <c r="C47">
        <v>12</v>
      </c>
      <c r="D47">
        <v>9</v>
      </c>
      <c r="E47">
        <v>36662</v>
      </c>
      <c r="F47">
        <v>2</v>
      </c>
      <c r="G47">
        <v>10</v>
      </c>
      <c r="H47">
        <v>924</v>
      </c>
      <c r="I47">
        <f t="shared" si="5"/>
        <v>0.43866193605077269</v>
      </c>
      <c r="J47" s="4">
        <f t="shared" si="6"/>
        <v>1.0362092977577309</v>
      </c>
      <c r="K47" s="8"/>
      <c r="P47" s="9"/>
      <c r="U47" s="2"/>
    </row>
    <row r="48" spans="1:21" x14ac:dyDescent="0.45">
      <c r="A48" t="s">
        <v>14</v>
      </c>
      <c r="B48" t="s">
        <v>76</v>
      </c>
      <c r="C48">
        <v>12</v>
      </c>
      <c r="D48">
        <v>10</v>
      </c>
      <c r="E48">
        <v>44130</v>
      </c>
      <c r="F48">
        <v>2</v>
      </c>
      <c r="G48">
        <v>10</v>
      </c>
      <c r="H48">
        <v>1433</v>
      </c>
      <c r="I48">
        <f t="shared" si="5"/>
        <v>0.53280048423971982</v>
      </c>
      <c r="J48" s="4">
        <f t="shared" si="6"/>
        <v>1.2585838210387081</v>
      </c>
      <c r="K48" s="8"/>
      <c r="P48" s="9"/>
      <c r="U48" s="2"/>
    </row>
    <row r="49" spans="1:21" x14ac:dyDescent="0.45">
      <c r="A49" t="s">
        <v>14</v>
      </c>
      <c r="B49" t="s">
        <v>76</v>
      </c>
      <c r="C49">
        <v>11</v>
      </c>
      <c r="D49" t="s">
        <v>20</v>
      </c>
      <c r="E49">
        <v>960</v>
      </c>
      <c r="F49">
        <v>2</v>
      </c>
      <c r="G49">
        <v>10</v>
      </c>
      <c r="H49">
        <v>0</v>
      </c>
      <c r="K49" s="8"/>
      <c r="P49" s="9"/>
      <c r="U49" s="2"/>
    </row>
    <row r="50" spans="1:21" x14ac:dyDescent="0.45">
      <c r="A50" t="s">
        <v>14</v>
      </c>
      <c r="B50" t="s">
        <v>76</v>
      </c>
      <c r="C50">
        <v>12</v>
      </c>
      <c r="D50" t="s">
        <v>20</v>
      </c>
      <c r="E50">
        <v>1863</v>
      </c>
      <c r="F50">
        <v>2</v>
      </c>
      <c r="G50">
        <v>10</v>
      </c>
      <c r="H50">
        <v>0</v>
      </c>
      <c r="K50" s="8"/>
      <c r="P50" s="9"/>
      <c r="U50" s="2"/>
    </row>
    <row r="51" spans="1:21" x14ac:dyDescent="0.45">
      <c r="A51" t="s">
        <v>14</v>
      </c>
      <c r="B51" t="s">
        <v>76</v>
      </c>
      <c r="D51" t="s">
        <v>21</v>
      </c>
      <c r="E51">
        <v>4103593</v>
      </c>
      <c r="F51">
        <v>2</v>
      </c>
      <c r="G51">
        <v>10</v>
      </c>
      <c r="K51" s="8"/>
      <c r="P51" s="9"/>
    </row>
    <row r="52" spans="1:21" x14ac:dyDescent="0.45">
      <c r="A52" t="s">
        <v>14</v>
      </c>
      <c r="B52" t="s">
        <v>76</v>
      </c>
      <c r="D52" t="s">
        <v>21</v>
      </c>
      <c r="E52">
        <v>4134742</v>
      </c>
      <c r="F52">
        <v>2</v>
      </c>
      <c r="G52">
        <v>10</v>
      </c>
      <c r="K52" s="8"/>
      <c r="P52" s="9"/>
    </row>
    <row r="53" spans="1:21" x14ac:dyDescent="0.45">
      <c r="A53" t="s">
        <v>14</v>
      </c>
      <c r="B53" t="s">
        <v>76</v>
      </c>
      <c r="D53" t="s">
        <v>21</v>
      </c>
      <c r="E53">
        <v>4098165</v>
      </c>
      <c r="F53">
        <v>2</v>
      </c>
      <c r="G53">
        <v>10</v>
      </c>
      <c r="K53" s="8"/>
      <c r="P53" s="9"/>
    </row>
    <row r="54" spans="1:21" x14ac:dyDescent="0.45">
      <c r="K54" s="8"/>
      <c r="P54" s="9" t="s">
        <v>1</v>
      </c>
    </row>
    <row r="55" spans="1:21" x14ac:dyDescent="0.45">
      <c r="A55" t="s">
        <v>16</v>
      </c>
      <c r="B55" t="s">
        <v>78</v>
      </c>
      <c r="C55">
        <v>8</v>
      </c>
      <c r="D55">
        <v>1</v>
      </c>
      <c r="E55">
        <v>58596</v>
      </c>
      <c r="F55">
        <v>4</v>
      </c>
      <c r="G55">
        <v>10</v>
      </c>
      <c r="H55">
        <v>65</v>
      </c>
      <c r="I55">
        <f>((E55-$N$57)*$O$57*$N$60*$N$64)/($N$56*$N$61)</f>
        <v>0.77883417116834663</v>
      </c>
      <c r="J55" s="4">
        <f>I55/$P$57</f>
        <v>2.5961139038944889</v>
      </c>
      <c r="K55" s="8"/>
      <c r="L55" t="s">
        <v>77</v>
      </c>
      <c r="M55" t="s">
        <v>7</v>
      </c>
      <c r="N55" t="s">
        <v>5</v>
      </c>
      <c r="O55" t="s">
        <v>6</v>
      </c>
      <c r="P55" s="9" t="s">
        <v>15</v>
      </c>
    </row>
    <row r="56" spans="1:21" x14ac:dyDescent="0.45">
      <c r="A56" t="s">
        <v>16</v>
      </c>
      <c r="B56" t="s">
        <v>78</v>
      </c>
      <c r="C56">
        <v>8</v>
      </c>
      <c r="D56">
        <v>2</v>
      </c>
      <c r="E56">
        <v>79991</v>
      </c>
      <c r="F56">
        <v>4</v>
      </c>
      <c r="G56">
        <v>10</v>
      </c>
      <c r="H56">
        <v>89</v>
      </c>
      <c r="I56">
        <f t="shared" ref="I56:I64" si="7">((E56-$N$57)*$O$57*$N$60*$N$64)/($N$56*$N$61)</f>
        <v>1.1203202989687151</v>
      </c>
      <c r="J56" s="4">
        <f t="shared" ref="J56:J64" si="8">I56/$P$57</f>
        <v>3.7344009965623837</v>
      </c>
      <c r="K56" s="8"/>
      <c r="L56" s="1" t="s">
        <v>21</v>
      </c>
      <c r="N56" s="3">
        <f>AVERAGE(E77:E79)</f>
        <v>3238208.3333333335</v>
      </c>
      <c r="P56" s="9"/>
    </row>
    <row r="57" spans="1:21" x14ac:dyDescent="0.45">
      <c r="A57" t="s">
        <v>16</v>
      </c>
      <c r="B57" t="s">
        <v>78</v>
      </c>
      <c r="C57">
        <v>8</v>
      </c>
      <c r="D57">
        <v>3</v>
      </c>
      <c r="E57">
        <v>95679</v>
      </c>
      <c r="F57">
        <v>4</v>
      </c>
      <c r="G57">
        <v>10</v>
      </c>
      <c r="H57">
        <v>114</v>
      </c>
      <c r="I57">
        <f t="shared" si="7"/>
        <v>1.3707168576474802</v>
      </c>
      <c r="J57" s="4">
        <f t="shared" si="8"/>
        <v>4.5690561921582677</v>
      </c>
      <c r="K57" s="8"/>
      <c r="L57" t="s">
        <v>20</v>
      </c>
      <c r="M57">
        <v>8</v>
      </c>
      <c r="N57">
        <f>E75</f>
        <v>9800</v>
      </c>
      <c r="O57" s="1">
        <f>(2386.6*12.011)/1000</f>
        <v>28.665452599999998</v>
      </c>
      <c r="P57" s="10">
        <v>0.3</v>
      </c>
    </row>
    <row r="58" spans="1:21" x14ac:dyDescent="0.45">
      <c r="A58" t="s">
        <v>16</v>
      </c>
      <c r="B58" t="s">
        <v>78</v>
      </c>
      <c r="C58">
        <v>8</v>
      </c>
      <c r="D58">
        <v>4</v>
      </c>
      <c r="E58">
        <v>165384</v>
      </c>
      <c r="F58">
        <v>4</v>
      </c>
      <c r="G58">
        <v>10</v>
      </c>
      <c r="H58">
        <v>170</v>
      </c>
      <c r="I58">
        <f t="shared" si="7"/>
        <v>2.4832800985133217</v>
      </c>
      <c r="J58" s="4">
        <f t="shared" si="8"/>
        <v>8.2776003283777388</v>
      </c>
      <c r="K58" s="8"/>
      <c r="L58" t="s">
        <v>20</v>
      </c>
      <c r="M58">
        <v>9</v>
      </c>
      <c r="N58">
        <f>E76</f>
        <v>1987</v>
      </c>
      <c r="O58" s="1">
        <f>(2353.7*12.011)/1000</f>
        <v>28.270290699999997</v>
      </c>
      <c r="P58" s="10">
        <v>0.9</v>
      </c>
    </row>
    <row r="59" spans="1:21" x14ac:dyDescent="0.45">
      <c r="A59" t="s">
        <v>16</v>
      </c>
      <c r="B59" t="s">
        <v>78</v>
      </c>
      <c r="C59">
        <v>8</v>
      </c>
      <c r="D59">
        <v>5</v>
      </c>
      <c r="E59">
        <v>212346</v>
      </c>
      <c r="F59">
        <v>4</v>
      </c>
      <c r="G59">
        <v>10</v>
      </c>
      <c r="H59">
        <v>302</v>
      </c>
      <c r="I59">
        <f t="shared" si="7"/>
        <v>3.2328417500095079</v>
      </c>
      <c r="J59" s="4">
        <f t="shared" si="8"/>
        <v>10.776139166698361</v>
      </c>
      <c r="K59" s="8"/>
      <c r="P59" s="9"/>
    </row>
    <row r="60" spans="1:21" x14ac:dyDescent="0.45">
      <c r="A60" t="s">
        <v>16</v>
      </c>
      <c r="B60" t="s">
        <v>78</v>
      </c>
      <c r="C60">
        <v>8</v>
      </c>
      <c r="D60">
        <v>6</v>
      </c>
      <c r="E60">
        <v>230972</v>
      </c>
      <c r="F60">
        <v>4</v>
      </c>
      <c r="G60">
        <v>10</v>
      </c>
      <c r="H60">
        <v>349</v>
      </c>
      <c r="I60">
        <f t="shared" si="7"/>
        <v>3.5301317998533808</v>
      </c>
      <c r="J60" s="4">
        <f t="shared" si="8"/>
        <v>11.767105999511269</v>
      </c>
      <c r="K60" s="8"/>
      <c r="L60" t="s">
        <v>9</v>
      </c>
      <c r="N60">
        <v>1.05</v>
      </c>
      <c r="P60" s="9"/>
    </row>
    <row r="61" spans="1:21" x14ac:dyDescent="0.45">
      <c r="A61" t="s">
        <v>16</v>
      </c>
      <c r="B61" t="s">
        <v>78</v>
      </c>
      <c r="C61">
        <v>8</v>
      </c>
      <c r="D61">
        <v>7</v>
      </c>
      <c r="E61">
        <v>275327</v>
      </c>
      <c r="F61">
        <v>4</v>
      </c>
      <c r="G61">
        <v>10</v>
      </c>
      <c r="H61">
        <v>451</v>
      </c>
      <c r="I61">
        <f t="shared" si="7"/>
        <v>4.2380830594273631</v>
      </c>
      <c r="J61" s="4">
        <f t="shared" si="8"/>
        <v>14.126943531424544</v>
      </c>
      <c r="K61" s="8"/>
      <c r="L61" t="s">
        <v>10</v>
      </c>
      <c r="N61">
        <v>0.5</v>
      </c>
      <c r="P61" s="9"/>
    </row>
    <row r="62" spans="1:21" x14ac:dyDescent="0.45">
      <c r="A62" t="s">
        <v>16</v>
      </c>
      <c r="B62" t="s">
        <v>78</v>
      </c>
      <c r="C62">
        <v>8</v>
      </c>
      <c r="D62">
        <v>8</v>
      </c>
      <c r="E62">
        <v>315817</v>
      </c>
      <c r="F62">
        <v>4</v>
      </c>
      <c r="G62">
        <v>10</v>
      </c>
      <c r="H62">
        <v>620</v>
      </c>
      <c r="I62">
        <f t="shared" si="7"/>
        <v>4.8843449577511251</v>
      </c>
      <c r="J62" s="4">
        <f t="shared" si="8"/>
        <v>16.281149859170419</v>
      </c>
      <c r="K62" s="8"/>
      <c r="L62" t="s">
        <v>11</v>
      </c>
      <c r="N62">
        <v>20</v>
      </c>
      <c r="P62" s="9"/>
    </row>
    <row r="63" spans="1:21" x14ac:dyDescent="0.45">
      <c r="A63" t="s">
        <v>16</v>
      </c>
      <c r="B63" t="s">
        <v>78</v>
      </c>
      <c r="C63">
        <v>8</v>
      </c>
      <c r="D63">
        <v>9</v>
      </c>
      <c r="E63">
        <v>366706</v>
      </c>
      <c r="F63">
        <v>4</v>
      </c>
      <c r="G63">
        <v>10</v>
      </c>
      <c r="H63">
        <v>1004</v>
      </c>
      <c r="I63">
        <f t="shared" si="7"/>
        <v>5.6965855540415191</v>
      </c>
      <c r="J63" s="4">
        <f t="shared" si="8"/>
        <v>18.988618513471732</v>
      </c>
      <c r="K63" s="8"/>
      <c r="L63" t="s">
        <v>12</v>
      </c>
      <c r="N63">
        <f>AVERAGE(19.4,25)</f>
        <v>22.2</v>
      </c>
      <c r="P63" s="9"/>
    </row>
    <row r="64" spans="1:21" x14ac:dyDescent="0.45">
      <c r="A64" t="s">
        <v>16</v>
      </c>
      <c r="B64" t="s">
        <v>78</v>
      </c>
      <c r="C64">
        <v>8</v>
      </c>
      <c r="D64">
        <v>10</v>
      </c>
      <c r="E64">
        <v>421448</v>
      </c>
      <c r="F64">
        <v>4</v>
      </c>
      <c r="G64">
        <v>10</v>
      </c>
      <c r="H64">
        <v>1522</v>
      </c>
      <c r="I64">
        <f t="shared" si="7"/>
        <v>6.5703239792832937</v>
      </c>
      <c r="J64" s="4">
        <f t="shared" si="8"/>
        <v>21.901079930944313</v>
      </c>
      <c r="K64" s="8"/>
      <c r="L64" t="s">
        <v>13</v>
      </c>
      <c r="N64" s="1">
        <f>EXP(0.0693*(N62-N63))</f>
        <v>0.85859323699900925</v>
      </c>
      <c r="P64" s="9"/>
    </row>
    <row r="65" spans="1:16" x14ac:dyDescent="0.45">
      <c r="A65" t="s">
        <v>16</v>
      </c>
      <c r="B65" t="s">
        <v>78</v>
      </c>
      <c r="C65">
        <v>9</v>
      </c>
      <c r="D65">
        <v>1</v>
      </c>
      <c r="E65">
        <v>24831</v>
      </c>
      <c r="F65">
        <v>4</v>
      </c>
      <c r="G65">
        <v>10</v>
      </c>
      <c r="H65">
        <v>56</v>
      </c>
      <c r="I65">
        <f>((E65-$N$58)*$O$58*$N$60*$N$64)/($N$56*$N$61)</f>
        <v>0.35958734383436641</v>
      </c>
      <c r="J65" s="4">
        <f>I65/$P$58</f>
        <v>0.39954149314929599</v>
      </c>
      <c r="K65" s="8"/>
      <c r="P65" s="9"/>
    </row>
    <row r="66" spans="1:16" x14ac:dyDescent="0.45">
      <c r="A66" t="s">
        <v>16</v>
      </c>
      <c r="B66" t="s">
        <v>78</v>
      </c>
      <c r="C66">
        <v>9</v>
      </c>
      <c r="D66">
        <v>2</v>
      </c>
      <c r="E66">
        <v>50621</v>
      </c>
      <c r="F66">
        <v>4</v>
      </c>
      <c r="G66">
        <v>10</v>
      </c>
      <c r="H66">
        <v>68</v>
      </c>
      <c r="I66">
        <f t="shared" ref="I66:I74" si="9">((E66-$N$58)*$O$58*$N$60*$N$64)/($N$56*$N$61)</f>
        <v>0.76554766590967338</v>
      </c>
      <c r="J66" s="4">
        <f t="shared" ref="J66:J74" si="10">I66/$P$58</f>
        <v>0.85060851767741485</v>
      </c>
      <c r="K66" s="8"/>
      <c r="P66" s="9"/>
    </row>
    <row r="67" spans="1:16" x14ac:dyDescent="0.45">
      <c r="A67" t="s">
        <v>16</v>
      </c>
      <c r="B67" t="s">
        <v>78</v>
      </c>
      <c r="C67">
        <v>9</v>
      </c>
      <c r="D67">
        <v>3</v>
      </c>
      <c r="E67">
        <v>47683</v>
      </c>
      <c r="F67">
        <v>4</v>
      </c>
      <c r="G67">
        <v>10</v>
      </c>
      <c r="H67">
        <v>89</v>
      </c>
      <c r="I67">
        <f t="shared" si="9"/>
        <v>0.71930061564766268</v>
      </c>
      <c r="J67" s="4">
        <f t="shared" si="10"/>
        <v>0.79922290627518078</v>
      </c>
      <c r="K67" s="8"/>
      <c r="P67" s="9"/>
    </row>
    <row r="68" spans="1:16" x14ac:dyDescent="0.45">
      <c r="A68" t="s">
        <v>16</v>
      </c>
      <c r="B68" t="s">
        <v>78</v>
      </c>
      <c r="C68">
        <v>9</v>
      </c>
      <c r="D68">
        <v>4</v>
      </c>
      <c r="E68">
        <v>91671</v>
      </c>
      <c r="F68">
        <v>4</v>
      </c>
      <c r="G68">
        <v>10</v>
      </c>
      <c r="H68">
        <f>AVERAGE(227,191)</f>
        <v>209</v>
      </c>
      <c r="I68">
        <f t="shared" si="9"/>
        <v>1.4117156077937894</v>
      </c>
      <c r="J68" s="4">
        <f t="shared" si="10"/>
        <v>1.5685728975486548</v>
      </c>
      <c r="K68" s="8"/>
      <c r="P68" s="9"/>
    </row>
    <row r="69" spans="1:16" x14ac:dyDescent="0.45">
      <c r="A69" t="s">
        <v>16</v>
      </c>
      <c r="B69" t="s">
        <v>78</v>
      </c>
      <c r="C69">
        <v>9</v>
      </c>
      <c r="D69">
        <v>5</v>
      </c>
      <c r="E69">
        <v>105053</v>
      </c>
      <c r="F69">
        <v>4</v>
      </c>
      <c r="G69">
        <v>10</v>
      </c>
      <c r="H69" s="3">
        <f>AVERAGE(370,285)</f>
        <v>327.5</v>
      </c>
      <c r="I69">
        <f t="shared" si="9"/>
        <v>1.622361634548801</v>
      </c>
      <c r="J69" s="4">
        <f t="shared" si="10"/>
        <v>1.8026240383875567</v>
      </c>
      <c r="K69" s="8"/>
      <c r="P69" s="9"/>
    </row>
    <row r="70" spans="1:16" x14ac:dyDescent="0.45">
      <c r="A70" t="s">
        <v>16</v>
      </c>
      <c r="B70" t="s">
        <v>78</v>
      </c>
      <c r="C70">
        <v>9</v>
      </c>
      <c r="D70">
        <v>6</v>
      </c>
      <c r="E70">
        <v>104250</v>
      </c>
      <c r="F70">
        <v>4</v>
      </c>
      <c r="G70">
        <v>10</v>
      </c>
      <c r="H70" s="3">
        <f>AVERAGE(490,315)</f>
        <v>402.5</v>
      </c>
      <c r="I70">
        <f t="shared" si="9"/>
        <v>1.6097216136637114</v>
      </c>
      <c r="J70" s="4">
        <f t="shared" si="10"/>
        <v>1.788579570737457</v>
      </c>
      <c r="K70" s="8"/>
      <c r="P70" s="9"/>
    </row>
    <row r="71" spans="1:16" x14ac:dyDescent="0.45">
      <c r="A71" t="s">
        <v>16</v>
      </c>
      <c r="B71" t="s">
        <v>78</v>
      </c>
      <c r="C71">
        <v>9</v>
      </c>
      <c r="D71">
        <v>7</v>
      </c>
      <c r="E71">
        <v>79319</v>
      </c>
      <c r="F71">
        <v>4</v>
      </c>
      <c r="G71">
        <v>10</v>
      </c>
      <c r="H71">
        <v>380</v>
      </c>
      <c r="I71">
        <f t="shared" si="9"/>
        <v>1.2172828083260032</v>
      </c>
      <c r="J71" s="4">
        <f t="shared" si="10"/>
        <v>1.3525364536955591</v>
      </c>
      <c r="K71" s="8"/>
      <c r="P71" s="9"/>
    </row>
    <row r="72" spans="1:16" x14ac:dyDescent="0.45">
      <c r="A72" t="s">
        <v>16</v>
      </c>
      <c r="B72" t="s">
        <v>78</v>
      </c>
      <c r="C72">
        <v>9</v>
      </c>
      <c r="D72">
        <v>8</v>
      </c>
      <c r="E72">
        <v>116913</v>
      </c>
      <c r="F72">
        <v>4</v>
      </c>
      <c r="G72">
        <v>10</v>
      </c>
      <c r="H72">
        <v>700</v>
      </c>
      <c r="I72">
        <f t="shared" si="9"/>
        <v>1.809049863312397</v>
      </c>
      <c r="J72" s="4">
        <f t="shared" si="10"/>
        <v>2.010055403680441</v>
      </c>
      <c r="K72" s="8"/>
      <c r="P72" s="9"/>
    </row>
    <row r="73" spans="1:16" x14ac:dyDescent="0.45">
      <c r="A73" t="s">
        <v>16</v>
      </c>
      <c r="B73" t="s">
        <v>78</v>
      </c>
      <c r="C73">
        <v>9</v>
      </c>
      <c r="D73">
        <v>9</v>
      </c>
      <c r="E73">
        <v>164721</v>
      </c>
      <c r="F73">
        <v>4</v>
      </c>
      <c r="G73">
        <v>10</v>
      </c>
      <c r="H73">
        <v>924</v>
      </c>
      <c r="I73">
        <f t="shared" si="9"/>
        <v>2.5615954653975566</v>
      </c>
      <c r="J73" s="4">
        <f t="shared" si="10"/>
        <v>2.8462171837750629</v>
      </c>
      <c r="K73" s="8"/>
      <c r="P73" s="9"/>
    </row>
    <row r="74" spans="1:16" x14ac:dyDescent="0.45">
      <c r="A74" t="s">
        <v>16</v>
      </c>
      <c r="B74" t="s">
        <v>78</v>
      </c>
      <c r="C74">
        <v>9</v>
      </c>
      <c r="D74">
        <v>10</v>
      </c>
      <c r="E74">
        <v>133106</v>
      </c>
      <c r="F74">
        <v>4</v>
      </c>
      <c r="G74">
        <v>10</v>
      </c>
      <c r="H74">
        <v>1433</v>
      </c>
      <c r="I74">
        <f t="shared" si="9"/>
        <v>2.0639438336639069</v>
      </c>
      <c r="J74" s="4">
        <f t="shared" si="10"/>
        <v>2.2932709262932298</v>
      </c>
      <c r="K74" s="8"/>
      <c r="P74" s="9"/>
    </row>
    <row r="75" spans="1:16" x14ac:dyDescent="0.45">
      <c r="A75" t="s">
        <v>16</v>
      </c>
      <c r="B75" t="s">
        <v>78</v>
      </c>
      <c r="C75">
        <v>8</v>
      </c>
      <c r="D75" t="s">
        <v>20</v>
      </c>
      <c r="E75">
        <v>9800</v>
      </c>
      <c r="F75">
        <v>4</v>
      </c>
      <c r="G75">
        <v>10</v>
      </c>
      <c r="H75">
        <v>0</v>
      </c>
      <c r="K75" s="8"/>
      <c r="P75" s="9"/>
    </row>
    <row r="76" spans="1:16" x14ac:dyDescent="0.45">
      <c r="A76" t="s">
        <v>16</v>
      </c>
      <c r="B76" t="s">
        <v>78</v>
      </c>
      <c r="C76">
        <v>9</v>
      </c>
      <c r="D76" t="s">
        <v>20</v>
      </c>
      <c r="E76">
        <v>1987</v>
      </c>
      <c r="F76">
        <v>4</v>
      </c>
      <c r="G76">
        <v>10</v>
      </c>
      <c r="H76">
        <v>0</v>
      </c>
      <c r="K76" s="8"/>
      <c r="P76" s="9"/>
    </row>
    <row r="77" spans="1:16" x14ac:dyDescent="0.45">
      <c r="A77" t="s">
        <v>16</v>
      </c>
      <c r="B77" t="s">
        <v>78</v>
      </c>
      <c r="D77" t="s">
        <v>21</v>
      </c>
      <c r="E77">
        <v>3238117</v>
      </c>
      <c r="F77">
        <v>4</v>
      </c>
      <c r="G77">
        <v>10</v>
      </c>
      <c r="K77" s="8"/>
      <c r="P77" s="9"/>
    </row>
    <row r="78" spans="1:16" x14ac:dyDescent="0.45">
      <c r="A78" t="s">
        <v>16</v>
      </c>
      <c r="B78" t="s">
        <v>78</v>
      </c>
      <c r="D78" t="s">
        <v>21</v>
      </c>
      <c r="E78">
        <v>3221559</v>
      </c>
      <c r="F78">
        <v>4</v>
      </c>
      <c r="G78">
        <v>10</v>
      </c>
      <c r="K78" s="8"/>
      <c r="P78" s="9"/>
    </row>
    <row r="79" spans="1:16" x14ac:dyDescent="0.45">
      <c r="A79" t="s">
        <v>16</v>
      </c>
      <c r="B79" t="s">
        <v>78</v>
      </c>
      <c r="D79" t="s">
        <v>21</v>
      </c>
      <c r="E79">
        <v>3254949</v>
      </c>
      <c r="F79">
        <v>4</v>
      </c>
      <c r="G79">
        <v>10</v>
      </c>
      <c r="K79" s="8"/>
      <c r="P79" s="9"/>
    </row>
  </sheetData>
  <phoneticPr fontId="2" type="noConversion"/>
  <pageMargins left="0.7" right="0.7" top="0.75" bottom="0.75" header="0.3" footer="0.3"/>
  <pageSetup paperSize="9" orientation="portrait" r:id="rId1"/>
  <ignoredErrors>
    <ignoredError sqref="N56 N30 N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CBA49-FDAC-4724-906A-DCFD5C09BBD8}">
  <dimension ref="A1:F37"/>
  <sheetViews>
    <sheetView workbookViewId="0">
      <selection activeCell="A29" sqref="A29:A37"/>
    </sheetView>
  </sheetViews>
  <sheetFormatPr defaultRowHeight="14.25" x14ac:dyDescent="0.45"/>
  <cols>
    <col min="2" max="2" width="11.53125" bestFit="1" customWidth="1"/>
  </cols>
  <sheetData>
    <row r="1" spans="1:5" x14ac:dyDescent="0.45">
      <c r="A1" t="s">
        <v>18</v>
      </c>
      <c r="B1" t="s">
        <v>2</v>
      </c>
      <c r="C1" t="s">
        <v>17</v>
      </c>
      <c r="D1" t="s">
        <v>62</v>
      </c>
      <c r="E1" t="s">
        <v>63</v>
      </c>
    </row>
    <row r="2" spans="1:5" x14ac:dyDescent="0.45">
      <c r="A2" t="s">
        <v>75</v>
      </c>
      <c r="B2" t="s">
        <v>8</v>
      </c>
      <c r="C2">
        <v>1</v>
      </c>
      <c r="D2">
        <v>147</v>
      </c>
      <c r="E2" s="2">
        <v>80.7</v>
      </c>
    </row>
    <row r="3" spans="1:5" x14ac:dyDescent="0.45">
      <c r="A3" t="s">
        <v>75</v>
      </c>
      <c r="B3" t="s">
        <v>8</v>
      </c>
      <c r="C3">
        <v>2</v>
      </c>
      <c r="D3">
        <v>205</v>
      </c>
      <c r="E3" s="2">
        <v>71.099999999999994</v>
      </c>
    </row>
    <row r="4" spans="1:5" x14ac:dyDescent="0.45">
      <c r="A4" t="s">
        <v>75</v>
      </c>
      <c r="B4" t="s">
        <v>8</v>
      </c>
      <c r="C4">
        <v>3</v>
      </c>
      <c r="D4">
        <v>382</v>
      </c>
      <c r="E4" s="2">
        <v>125.3</v>
      </c>
    </row>
    <row r="5" spans="1:5" x14ac:dyDescent="0.45">
      <c r="A5" t="s">
        <v>75</v>
      </c>
      <c r="B5" t="s">
        <v>8</v>
      </c>
      <c r="C5">
        <v>4</v>
      </c>
      <c r="D5">
        <v>318</v>
      </c>
      <c r="E5" s="2">
        <v>128.80000000000001</v>
      </c>
    </row>
    <row r="6" spans="1:5" x14ac:dyDescent="0.45">
      <c r="A6" t="s">
        <v>75</v>
      </c>
      <c r="B6" t="s">
        <v>8</v>
      </c>
      <c r="C6">
        <v>5</v>
      </c>
      <c r="D6">
        <v>456</v>
      </c>
      <c r="E6" s="2">
        <v>128.6</v>
      </c>
    </row>
    <row r="7" spans="1:5" x14ac:dyDescent="0.45">
      <c r="A7" t="s">
        <v>75</v>
      </c>
      <c r="B7" t="s">
        <v>8</v>
      </c>
      <c r="C7">
        <v>6</v>
      </c>
      <c r="D7">
        <v>263</v>
      </c>
      <c r="E7" s="2">
        <v>123.3</v>
      </c>
    </row>
    <row r="8" spans="1:5" x14ac:dyDescent="0.45">
      <c r="A8" t="s">
        <v>75</v>
      </c>
      <c r="B8" t="s">
        <v>8</v>
      </c>
      <c r="C8">
        <v>7</v>
      </c>
      <c r="D8">
        <v>124</v>
      </c>
      <c r="E8" s="2">
        <v>84.1</v>
      </c>
    </row>
    <row r="9" spans="1:5" x14ac:dyDescent="0.45">
      <c r="A9" t="s">
        <v>75</v>
      </c>
      <c r="B9" t="s">
        <v>8</v>
      </c>
      <c r="C9">
        <v>8</v>
      </c>
      <c r="D9">
        <v>180</v>
      </c>
      <c r="E9" s="2">
        <v>69.400000000000006</v>
      </c>
    </row>
    <row r="10" spans="1:5" x14ac:dyDescent="0.45">
      <c r="A10" t="s">
        <v>75</v>
      </c>
      <c r="B10" t="s">
        <v>8</v>
      </c>
      <c r="C10">
        <v>9</v>
      </c>
      <c r="D10">
        <v>117</v>
      </c>
      <c r="E10" s="2">
        <v>18.5</v>
      </c>
    </row>
    <row r="11" spans="1:5" x14ac:dyDescent="0.45">
      <c r="A11" t="s">
        <v>75</v>
      </c>
      <c r="B11" t="s">
        <v>8</v>
      </c>
      <c r="C11">
        <v>10</v>
      </c>
      <c r="D11">
        <v>174</v>
      </c>
      <c r="E11" s="2">
        <v>47.7</v>
      </c>
    </row>
    <row r="12" spans="1:5" x14ac:dyDescent="0.45">
      <c r="A12" t="s">
        <v>75</v>
      </c>
      <c r="B12" t="s">
        <v>8</v>
      </c>
      <c r="C12">
        <v>11</v>
      </c>
      <c r="D12">
        <v>69</v>
      </c>
      <c r="E12" s="2">
        <v>61.4</v>
      </c>
    </row>
    <row r="13" spans="1:5" x14ac:dyDescent="0.45">
      <c r="A13" t="s">
        <v>75</v>
      </c>
      <c r="B13" t="s">
        <v>8</v>
      </c>
      <c r="C13">
        <v>12</v>
      </c>
      <c r="D13">
        <v>144</v>
      </c>
      <c r="E13" s="2">
        <v>27</v>
      </c>
    </row>
    <row r="14" spans="1:5" x14ac:dyDescent="0.45">
      <c r="A14" t="s">
        <v>75</v>
      </c>
      <c r="B14" t="s">
        <v>8</v>
      </c>
      <c r="C14">
        <v>13</v>
      </c>
      <c r="D14">
        <v>63</v>
      </c>
      <c r="E14" s="2">
        <v>79.099999999999994</v>
      </c>
    </row>
    <row r="15" spans="1:5" x14ac:dyDescent="0.45">
      <c r="A15" t="s">
        <v>75</v>
      </c>
      <c r="B15" t="s">
        <v>8</v>
      </c>
      <c r="C15">
        <v>14</v>
      </c>
      <c r="D15">
        <v>192</v>
      </c>
      <c r="E15" s="2">
        <v>149.80000000000001</v>
      </c>
    </row>
    <row r="16" spans="1:5" x14ac:dyDescent="0.45">
      <c r="A16" t="s">
        <v>75</v>
      </c>
      <c r="B16" t="s">
        <v>8</v>
      </c>
      <c r="C16">
        <v>15</v>
      </c>
      <c r="D16">
        <v>299</v>
      </c>
      <c r="E16" s="2">
        <v>127.7</v>
      </c>
    </row>
    <row r="17" spans="1:6" x14ac:dyDescent="0.45">
      <c r="A17" t="s">
        <v>76</v>
      </c>
      <c r="B17" t="s">
        <v>14</v>
      </c>
      <c r="C17">
        <v>1</v>
      </c>
      <c r="D17">
        <v>86</v>
      </c>
      <c r="E17" s="2">
        <v>112.4</v>
      </c>
      <c r="F17" s="3"/>
    </row>
    <row r="18" spans="1:6" x14ac:dyDescent="0.45">
      <c r="A18" t="s">
        <v>76</v>
      </c>
      <c r="B18" t="s">
        <v>14</v>
      </c>
      <c r="C18">
        <v>2</v>
      </c>
      <c r="D18">
        <v>98</v>
      </c>
      <c r="E18" s="2">
        <v>114.2</v>
      </c>
      <c r="F18" s="3"/>
    </row>
    <row r="19" spans="1:6" x14ac:dyDescent="0.45">
      <c r="A19" t="s">
        <v>76</v>
      </c>
      <c r="B19" t="s">
        <v>14</v>
      </c>
      <c r="C19">
        <v>3</v>
      </c>
      <c r="D19">
        <v>193</v>
      </c>
      <c r="E19" s="2">
        <v>116.5</v>
      </c>
      <c r="F19" s="3"/>
    </row>
    <row r="20" spans="1:6" x14ac:dyDescent="0.45">
      <c r="A20" t="s">
        <v>76</v>
      </c>
      <c r="B20" t="s">
        <v>14</v>
      </c>
      <c r="C20">
        <v>4</v>
      </c>
      <c r="D20">
        <v>95</v>
      </c>
      <c r="E20" s="2">
        <v>115.6</v>
      </c>
      <c r="F20" s="3"/>
    </row>
    <row r="21" spans="1:6" x14ac:dyDescent="0.45">
      <c r="A21" t="s">
        <v>76</v>
      </c>
      <c r="B21" t="s">
        <v>14</v>
      </c>
      <c r="C21">
        <v>5</v>
      </c>
      <c r="D21">
        <v>90</v>
      </c>
      <c r="E21" s="2">
        <v>119.7</v>
      </c>
      <c r="F21" s="3"/>
    </row>
    <row r="22" spans="1:6" x14ac:dyDescent="0.45">
      <c r="A22" t="s">
        <v>76</v>
      </c>
      <c r="B22" t="s">
        <v>14</v>
      </c>
      <c r="C22">
        <v>6</v>
      </c>
      <c r="D22">
        <v>83</v>
      </c>
      <c r="E22" s="2">
        <v>119.4</v>
      </c>
      <c r="F22" s="3"/>
    </row>
    <row r="23" spans="1:6" x14ac:dyDescent="0.45">
      <c r="A23" t="s">
        <v>76</v>
      </c>
      <c r="B23" t="s">
        <v>14</v>
      </c>
      <c r="C23">
        <v>7</v>
      </c>
      <c r="D23">
        <v>127</v>
      </c>
      <c r="E23" s="2">
        <v>123.9</v>
      </c>
      <c r="F23" s="3"/>
    </row>
    <row r="24" spans="1:6" x14ac:dyDescent="0.45">
      <c r="A24" t="s">
        <v>76</v>
      </c>
      <c r="B24" t="s">
        <v>14</v>
      </c>
      <c r="C24">
        <v>8</v>
      </c>
      <c r="D24">
        <v>137</v>
      </c>
      <c r="E24" s="2">
        <v>125.5</v>
      </c>
      <c r="F24" s="3"/>
    </row>
    <row r="25" spans="1:6" x14ac:dyDescent="0.45">
      <c r="A25" t="s">
        <v>76</v>
      </c>
      <c r="B25" t="s">
        <v>14</v>
      </c>
      <c r="C25">
        <v>9</v>
      </c>
      <c r="D25">
        <v>151</v>
      </c>
      <c r="E25" s="2">
        <v>126.2</v>
      </c>
      <c r="F25" s="3"/>
    </row>
    <row r="26" spans="1:6" x14ac:dyDescent="0.45">
      <c r="A26" t="s">
        <v>76</v>
      </c>
      <c r="B26" t="s">
        <v>14</v>
      </c>
      <c r="C26">
        <v>10</v>
      </c>
      <c r="D26">
        <v>92</v>
      </c>
      <c r="E26" s="2">
        <v>124.8</v>
      </c>
      <c r="F26" s="3"/>
    </row>
    <row r="27" spans="1:6" x14ac:dyDescent="0.45">
      <c r="A27" t="s">
        <v>76</v>
      </c>
      <c r="B27" t="s">
        <v>14</v>
      </c>
      <c r="C27">
        <v>11</v>
      </c>
      <c r="D27">
        <v>148</v>
      </c>
      <c r="E27" s="2">
        <v>89.19</v>
      </c>
      <c r="F27" s="3"/>
    </row>
    <row r="28" spans="1:6" x14ac:dyDescent="0.45">
      <c r="A28" t="s">
        <v>76</v>
      </c>
      <c r="B28" t="s">
        <v>14</v>
      </c>
      <c r="C28">
        <v>12</v>
      </c>
      <c r="D28">
        <v>71</v>
      </c>
      <c r="E28" s="2">
        <v>123.8</v>
      </c>
      <c r="F28" s="3"/>
    </row>
    <row r="29" spans="1:6" x14ac:dyDescent="0.45">
      <c r="A29" t="s">
        <v>78</v>
      </c>
      <c r="B29" t="s">
        <v>16</v>
      </c>
      <c r="C29">
        <v>1</v>
      </c>
      <c r="D29">
        <v>141</v>
      </c>
      <c r="E29" s="2">
        <v>128.19999999999999</v>
      </c>
      <c r="F29" s="3"/>
    </row>
    <row r="30" spans="1:6" x14ac:dyDescent="0.45">
      <c r="A30" t="s">
        <v>78</v>
      </c>
      <c r="B30" t="s">
        <v>16</v>
      </c>
      <c r="C30">
        <v>2</v>
      </c>
      <c r="D30">
        <v>82</v>
      </c>
      <c r="E30" s="2">
        <v>87.454999999999998</v>
      </c>
      <c r="F30" s="3"/>
    </row>
    <row r="31" spans="1:6" x14ac:dyDescent="0.45">
      <c r="A31" t="s">
        <v>78</v>
      </c>
      <c r="B31" t="s">
        <v>16</v>
      </c>
      <c r="C31">
        <v>3</v>
      </c>
      <c r="D31">
        <v>81</v>
      </c>
      <c r="E31" s="2">
        <v>100.065</v>
      </c>
      <c r="F31" s="3"/>
    </row>
    <row r="32" spans="1:6" x14ac:dyDescent="0.45">
      <c r="A32" t="s">
        <v>78</v>
      </c>
      <c r="B32" t="s">
        <v>16</v>
      </c>
      <c r="C32">
        <v>4</v>
      </c>
      <c r="D32">
        <v>84</v>
      </c>
      <c r="E32" s="2">
        <v>95.22</v>
      </c>
      <c r="F32" s="3"/>
    </row>
    <row r="33" spans="1:6" x14ac:dyDescent="0.45">
      <c r="A33" t="s">
        <v>78</v>
      </c>
      <c r="B33" t="s">
        <v>16</v>
      </c>
      <c r="C33">
        <v>5</v>
      </c>
      <c r="D33">
        <v>70</v>
      </c>
      <c r="E33" s="2">
        <v>115.9</v>
      </c>
      <c r="F33" s="3"/>
    </row>
    <row r="34" spans="1:6" x14ac:dyDescent="0.45">
      <c r="A34" t="s">
        <v>78</v>
      </c>
      <c r="B34" t="s">
        <v>16</v>
      </c>
      <c r="C34">
        <v>6</v>
      </c>
      <c r="D34">
        <v>68</v>
      </c>
      <c r="E34" s="2">
        <v>102.69999999999999</v>
      </c>
      <c r="F34" s="3"/>
    </row>
    <row r="35" spans="1:6" x14ac:dyDescent="0.45">
      <c r="A35" t="s">
        <v>78</v>
      </c>
      <c r="B35" t="s">
        <v>16</v>
      </c>
      <c r="C35">
        <v>7</v>
      </c>
      <c r="D35">
        <v>195</v>
      </c>
      <c r="E35" s="2">
        <v>76.78</v>
      </c>
      <c r="F35" s="3"/>
    </row>
    <row r="36" spans="1:6" x14ac:dyDescent="0.45">
      <c r="A36" t="s">
        <v>78</v>
      </c>
      <c r="B36" t="s">
        <v>16</v>
      </c>
      <c r="C36">
        <v>8</v>
      </c>
      <c r="D36">
        <v>178</v>
      </c>
      <c r="E36" s="2">
        <v>120.45</v>
      </c>
      <c r="F36" s="3"/>
    </row>
    <row r="37" spans="1:6" x14ac:dyDescent="0.45">
      <c r="A37" t="s">
        <v>78</v>
      </c>
      <c r="B37" t="s">
        <v>16</v>
      </c>
      <c r="C37">
        <v>9</v>
      </c>
      <c r="D37">
        <v>77</v>
      </c>
      <c r="E37" s="2">
        <v>22.844999999999999</v>
      </c>
      <c r="F37" s="3"/>
    </row>
  </sheetData>
  <sortState xmlns:xlrd2="http://schemas.microsoft.com/office/spreadsheetml/2017/richdata2" ref="A2:E37">
    <sortCondition ref="A2:A37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5AC76-0BFD-406D-B5E1-12B2DD4EF29A}">
  <dimension ref="A1:E30"/>
  <sheetViews>
    <sheetView topLeftCell="A16" workbookViewId="0">
      <selection activeCell="M19" sqref="M19"/>
    </sheetView>
  </sheetViews>
  <sheetFormatPr defaultRowHeight="14.25" x14ac:dyDescent="0.45"/>
  <cols>
    <col min="1" max="1" width="20.33203125" customWidth="1"/>
    <col min="2" max="2" width="13.1328125" customWidth="1"/>
    <col min="3" max="3" width="23.265625" bestFit="1" customWidth="1"/>
    <col min="4" max="4" width="13.6640625" bestFit="1" customWidth="1"/>
  </cols>
  <sheetData>
    <row r="1" spans="1:5" x14ac:dyDescent="0.45">
      <c r="A1" s="6" t="s">
        <v>0</v>
      </c>
    </row>
    <row r="3" spans="1:5" x14ac:dyDescent="0.45">
      <c r="A3" s="7" t="s">
        <v>22</v>
      </c>
      <c r="B3" s="7" t="s">
        <v>24</v>
      </c>
      <c r="C3" s="7" t="s">
        <v>25</v>
      </c>
      <c r="D3" s="7" t="s">
        <v>41</v>
      </c>
      <c r="E3" s="7" t="s">
        <v>34</v>
      </c>
    </row>
    <row r="4" spans="1:5" x14ac:dyDescent="0.45">
      <c r="A4" t="s">
        <v>23</v>
      </c>
      <c r="B4" t="s">
        <v>2</v>
      </c>
      <c r="C4" t="s">
        <v>70</v>
      </c>
    </row>
    <row r="5" spans="1:5" x14ac:dyDescent="0.45">
      <c r="B5" t="s">
        <v>18</v>
      </c>
      <c r="C5" t="s">
        <v>26</v>
      </c>
    </row>
    <row r="6" spans="1:5" x14ac:dyDescent="0.45">
      <c r="B6" t="s">
        <v>17</v>
      </c>
      <c r="C6" t="s">
        <v>27</v>
      </c>
    </row>
    <row r="7" spans="1:5" x14ac:dyDescent="0.45">
      <c r="B7" t="s">
        <v>19</v>
      </c>
      <c r="C7" t="s">
        <v>28</v>
      </c>
    </row>
    <row r="8" spans="1:5" x14ac:dyDescent="0.45">
      <c r="B8" t="s">
        <v>30</v>
      </c>
      <c r="C8" t="s">
        <v>29</v>
      </c>
    </row>
    <row r="9" spans="1:5" x14ac:dyDescent="0.45">
      <c r="B9" t="s">
        <v>38</v>
      </c>
      <c r="C9" t="s">
        <v>31</v>
      </c>
      <c r="E9" t="s">
        <v>39</v>
      </c>
    </row>
    <row r="10" spans="1:5" x14ac:dyDescent="0.45">
      <c r="B10" t="s">
        <v>40</v>
      </c>
      <c r="C10" t="s">
        <v>32</v>
      </c>
      <c r="E10" t="s">
        <v>39</v>
      </c>
    </row>
    <row r="11" spans="1:5" x14ac:dyDescent="0.45">
      <c r="B11" t="s">
        <v>36</v>
      </c>
      <c r="C11" t="s">
        <v>33</v>
      </c>
      <c r="D11" t="s">
        <v>69</v>
      </c>
      <c r="E11" t="s">
        <v>46</v>
      </c>
    </row>
    <row r="12" spans="1:5" x14ac:dyDescent="0.45">
      <c r="B12" t="s">
        <v>35</v>
      </c>
      <c r="C12" t="s">
        <v>42</v>
      </c>
      <c r="D12" s="1" t="s">
        <v>73</v>
      </c>
      <c r="E12" t="s">
        <v>44</v>
      </c>
    </row>
    <row r="13" spans="1:5" x14ac:dyDescent="0.45">
      <c r="B13" s="4" t="s">
        <v>37</v>
      </c>
      <c r="C13" t="s">
        <v>43</v>
      </c>
      <c r="D13" s="4" t="s">
        <v>74</v>
      </c>
      <c r="E13" t="s">
        <v>45</v>
      </c>
    </row>
    <row r="15" spans="1:5" x14ac:dyDescent="0.45">
      <c r="A15" t="s">
        <v>47</v>
      </c>
    </row>
    <row r="16" spans="1:5" x14ac:dyDescent="0.45">
      <c r="A16" t="s">
        <v>48</v>
      </c>
    </row>
    <row r="17" spans="1:5" x14ac:dyDescent="0.45">
      <c r="A17" t="s">
        <v>49</v>
      </c>
    </row>
    <row r="18" spans="1:5" x14ac:dyDescent="0.45">
      <c r="A18" t="s">
        <v>50</v>
      </c>
      <c r="B18" t="s">
        <v>51</v>
      </c>
    </row>
    <row r="19" spans="1:5" x14ac:dyDescent="0.45">
      <c r="A19" t="s">
        <v>52</v>
      </c>
      <c r="B19" t="s">
        <v>53</v>
      </c>
    </row>
    <row r="20" spans="1:5" x14ac:dyDescent="0.45">
      <c r="A20" t="s">
        <v>54</v>
      </c>
      <c r="B20" t="s">
        <v>55</v>
      </c>
    </row>
    <row r="21" spans="1:5" x14ac:dyDescent="0.45">
      <c r="A21" t="s">
        <v>57</v>
      </c>
      <c r="B21" t="s">
        <v>56</v>
      </c>
    </row>
    <row r="22" spans="1:5" x14ac:dyDescent="0.45">
      <c r="A22" t="s">
        <v>58</v>
      </c>
      <c r="B22" t="s">
        <v>59</v>
      </c>
      <c r="C22" t="s">
        <v>60</v>
      </c>
    </row>
    <row r="23" spans="1:5" x14ac:dyDescent="0.45">
      <c r="A23" t="s">
        <v>9</v>
      </c>
      <c r="B23" t="s">
        <v>61</v>
      </c>
    </row>
    <row r="25" spans="1:5" x14ac:dyDescent="0.45">
      <c r="A25" s="7" t="s">
        <v>22</v>
      </c>
      <c r="B25" s="7" t="s">
        <v>24</v>
      </c>
      <c r="C25" s="7" t="s">
        <v>25</v>
      </c>
      <c r="D25" s="7" t="s">
        <v>41</v>
      </c>
      <c r="E25" s="7" t="s">
        <v>34</v>
      </c>
    </row>
    <row r="26" spans="1:5" x14ac:dyDescent="0.45">
      <c r="A26" t="s">
        <v>64</v>
      </c>
      <c r="B26" t="s">
        <v>18</v>
      </c>
      <c r="C26" t="s">
        <v>26</v>
      </c>
    </row>
    <row r="27" spans="1:5" x14ac:dyDescent="0.45">
      <c r="B27" t="s">
        <v>2</v>
      </c>
      <c r="C27" t="s">
        <v>70</v>
      </c>
    </row>
    <row r="28" spans="1:5" x14ac:dyDescent="0.45">
      <c r="B28" t="s">
        <v>17</v>
      </c>
      <c r="C28" t="s">
        <v>27</v>
      </c>
    </row>
    <row r="29" spans="1:5" x14ac:dyDescent="0.45">
      <c r="B29" t="s">
        <v>62</v>
      </c>
      <c r="C29" t="s">
        <v>65</v>
      </c>
      <c r="D29" t="s">
        <v>66</v>
      </c>
      <c r="E29" t="s">
        <v>71</v>
      </c>
    </row>
    <row r="30" spans="1:5" x14ac:dyDescent="0.45">
      <c r="B30" t="s">
        <v>63</v>
      </c>
      <c r="C30" t="s">
        <v>67</v>
      </c>
      <c r="D30" s="5" t="s">
        <v>68</v>
      </c>
      <c r="E30" s="5" t="s">
        <v>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primprod</vt:lpstr>
      <vt:lpstr>chl_MGS</vt:lpstr>
      <vt:lpstr>meta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Reviewer1</dc:creator>
  <cp:lastModifiedBy>Reviewer1</cp:lastModifiedBy>
  <dcterms:created xsi:type="dcterms:W3CDTF">2021-03-22T13:20:20Z</dcterms:created>
  <dcterms:modified xsi:type="dcterms:W3CDTF">2021-04-26T09:07:19Z</dcterms:modified>
</cp:coreProperties>
</file>