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activeTab="5"/>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Group Edge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AD3" i="3"/>
  <c r="AD22" i="3"/>
  <c r="AD23" i="3"/>
  <c r="AD26" i="3"/>
  <c r="AD4" i="3"/>
  <c r="AD9" i="3"/>
  <c r="AD5" i="3"/>
  <c r="AD81" i="3"/>
  <c r="AD82" i="3"/>
  <c r="AD124" i="3"/>
  <c r="AD6" i="3"/>
  <c r="AD53" i="3"/>
  <c r="AD94" i="3"/>
  <c r="AD131" i="3"/>
  <c r="AD7" i="3"/>
  <c r="AD102" i="3"/>
  <c r="AD125" i="3"/>
  <c r="AD8" i="3"/>
  <c r="AD17" i="3"/>
  <c r="AD95" i="3"/>
  <c r="AD21" i="3"/>
  <c r="AD36" i="3"/>
  <c r="AD84" i="3"/>
  <c r="AD122" i="3"/>
  <c r="AD10" i="3"/>
  <c r="AD130" i="3"/>
  <c r="AD11" i="3"/>
  <c r="AD31" i="3"/>
  <c r="AD77" i="3"/>
  <c r="AD12" i="3"/>
  <c r="AD107" i="3"/>
  <c r="AD13" i="3"/>
  <c r="AD44" i="3"/>
  <c r="AD14" i="3"/>
  <c r="AD40" i="3"/>
  <c r="AD133" i="3"/>
  <c r="AD15" i="3"/>
  <c r="AD69" i="3"/>
  <c r="AD16" i="3"/>
  <c r="AD79" i="3"/>
  <c r="AD89" i="3"/>
  <c r="AD108" i="3"/>
  <c r="AD111" i="3"/>
  <c r="AD127" i="3"/>
  <c r="AD18" i="3"/>
  <c r="AD41" i="3"/>
  <c r="AD103" i="3"/>
  <c r="AD19" i="3"/>
  <c r="AD64" i="3"/>
  <c r="AD20" i="3"/>
  <c r="AD67" i="3"/>
  <c r="AD73" i="3"/>
  <c r="AD24" i="3"/>
  <c r="AD83" i="3"/>
  <c r="AD88" i="3"/>
  <c r="AD91" i="3"/>
  <c r="AD97" i="3"/>
  <c r="AD99" i="3"/>
  <c r="AD25" i="3"/>
  <c r="AD33" i="3"/>
  <c r="AD46" i="3"/>
  <c r="AD47" i="3"/>
  <c r="AD55" i="3"/>
  <c r="AD27" i="3"/>
  <c r="AD34" i="3"/>
  <c r="AD28" i="3"/>
  <c r="AD29" i="3"/>
  <c r="AD93" i="3"/>
  <c r="AD30" i="3"/>
  <c r="AD110" i="3"/>
  <c r="AD32" i="3"/>
  <c r="AD56" i="3"/>
  <c r="AD59" i="3"/>
  <c r="AD38" i="3"/>
  <c r="AD132" i="3"/>
  <c r="AD136" i="3"/>
  <c r="AD35" i="3"/>
  <c r="AD100" i="3"/>
  <c r="AD37" i="3"/>
  <c r="AD109" i="3"/>
  <c r="AD39" i="3"/>
  <c r="AD66" i="3"/>
  <c r="AD104" i="3"/>
  <c r="AD42" i="3"/>
  <c r="AD101" i="3"/>
  <c r="AD43" i="3"/>
  <c r="AD52" i="3"/>
  <c r="AD45" i="3"/>
  <c r="AD118" i="3"/>
  <c r="AD48" i="3"/>
  <c r="AD61" i="3"/>
  <c r="AD49" i="3"/>
  <c r="AD76" i="3"/>
  <c r="AD135" i="3"/>
  <c r="AD50" i="3"/>
  <c r="AD51" i="3"/>
  <c r="AD54" i="3"/>
  <c r="AD57" i="3"/>
  <c r="AD85" i="3"/>
  <c r="AD113" i="3"/>
  <c r="AD58" i="3"/>
  <c r="AD62" i="3"/>
  <c r="AD60" i="3"/>
  <c r="AD63" i="3"/>
  <c r="AD70" i="3"/>
  <c r="AD65" i="3"/>
  <c r="AD72" i="3"/>
  <c r="AD68" i="3"/>
  <c r="AD123" i="3"/>
  <c r="AD71" i="3"/>
  <c r="AD87" i="3"/>
  <c r="AD74" i="3"/>
  <c r="AD86" i="3"/>
  <c r="AD115" i="3"/>
  <c r="AD75" i="3"/>
  <c r="AD134" i="3"/>
  <c r="AD78" i="3"/>
  <c r="AD80" i="3"/>
  <c r="AD137" i="3"/>
  <c r="AD90" i="3"/>
  <c r="AD121" i="3"/>
  <c r="AD129" i="3"/>
  <c r="AD92" i="3"/>
  <c r="AD112" i="3"/>
  <c r="AD116" i="3"/>
  <c r="AD96" i="3"/>
  <c r="AD98" i="3"/>
  <c r="AD105" i="3"/>
  <c r="AD128" i="3"/>
  <c r="AD106" i="3"/>
  <c r="AD120" i="3"/>
  <c r="AD114" i="3"/>
  <c r="AD117" i="3"/>
  <c r="AD119" i="3"/>
  <c r="AD126" i="3"/>
  <c r="AD138" i="3"/>
  <c r="AD139" i="3"/>
  <c r="AD140" i="3"/>
  <c r="AD141" i="3"/>
  <c r="AD142" i="3"/>
  <c r="AD143" i="3"/>
  <c r="AD144" i="3"/>
  <c r="AD145" i="3"/>
  <c r="AD146" i="3"/>
  <c r="AD147" i="3"/>
  <c r="AD148" i="3"/>
  <c r="AD149" i="3"/>
  <c r="AD150" i="3"/>
  <c r="AD151" i="3"/>
  <c r="AD152" i="3"/>
  <c r="AD153" i="3"/>
  <c r="AD154" i="3"/>
  <c r="AD155" i="3"/>
  <c r="AD156" i="3"/>
  <c r="AD157" i="3"/>
  <c r="AD158" i="3"/>
  <c r="AD159" i="3"/>
  <c r="AD160" i="3"/>
  <c r="AD161" i="3"/>
  <c r="AD162" i="3"/>
  <c r="AD163" i="3"/>
  <c r="AD164" i="3"/>
  <c r="AD165" i="3"/>
  <c r="AD166" i="3"/>
  <c r="AD167" i="3"/>
  <c r="AD168" i="3"/>
  <c r="AD169" i="3"/>
  <c r="AD170" i="3"/>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57" i="7"/>
  <c r="T2" i="7"/>
  <c r="B154" i="7" l="1"/>
  <c r="B112" i="7"/>
  <c r="B98" i="7"/>
  <c r="B126"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<sst xmlns="http://schemas.openxmlformats.org/spreadsheetml/2006/main" count="1086" uniqueCount="372">
  <si>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</si>
  <si>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</si>
  <si>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</si>
  <si>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</si>
  <si>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</si>
  <si>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</si>
  <si>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</si>
  <si>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</si>
  <si>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</si>
  <si>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</si>
  <si>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</si>
  <si>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</si>
  <si>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</si>
  <si>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</si>
  <si>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</si>
  <si>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</si>
  <si>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</si>
  <si>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</si>
  <si>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</si>
  <si>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</si>
  <si>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</si>
  <si>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</si>
  <si>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</si>
  <si>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</si>
  <si>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</si>
  <si>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</si>
  <si>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</si>
  <si>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</si>
  <si>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</si>
  <si>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</si>
  <si>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</si>
  <si>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</si>
  <si>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</si>
  <si>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</si>
  <si>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</si>
  <si>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</si>
  <si>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</si>
  <si>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</si>
  <si>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</si>
  <si>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</si>
  <si>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</si>
  <si>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</si>
  <si>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</si>
  <si>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</si>
  <si>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</si>
  <si>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</si>
  <si>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</si>
  <si>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</si>
  <si>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</si>
  <si>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</si>
  <si>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</si>
  <si>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</si>
  <si>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</si>
  <si>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</si>
  <si>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</si>
  <si>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</si>
  <si>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</si>
  <si>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</si>
  <si>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</si>
  <si>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</si>
  <si>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</si>
  <si>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</si>
  <si>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</si>
  <si>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</si>
  <si>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</si>
  <si>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</si>
  <si>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</si>
  <si>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</si>
  <si>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</si>
  <si>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</si>
  <si>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</si>
  <si>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</si>
  <si>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</si>
  <si>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</si>
  <si>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</si>
  <si>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</si>
  <si>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</si>
  <si>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</si>
  <si>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</si>
  <si>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</si>
  <si>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</si>
  <si>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</si>
  <si>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</si>
  <si>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</si>
  <si>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</si>
  <si>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</si>
  <si>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</si>
  <si>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</si>
  <si>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</si>
  <si>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</si>
  <si>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</si>
  <si>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</si>
  <si>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</si>
  <si>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</si>
  <si>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</si>
  <si>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</si>
  <si>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</si>
  <si>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</si>
  <si>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</si>
  <si>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</si>
  <si>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</si>
  <si>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</si>
  <si>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</si>
  <si>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</si>
  <si>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</si>
  <si>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</si>
  <si>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</si>
  <si>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</si>
  <si>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</si>
  <si>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</si>
  <si>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</si>
  <si>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</si>
  <si>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</si>
  <si>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</si>
  <si>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</si>
  <si>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</si>
  <si>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</si>
  <si>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</si>
  <si>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</si>
  <si>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</si>
  <si>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</si>
  <si>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</si>
  <si>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</si>
  <si>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</si>
  <si>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</si>
  <si>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</si>
  <si>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</si>
  <si>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</si>
  <si>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</si>
  <si>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</si>
  <si>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</si>
  <si>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</si>
  <si>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</si>
  <si>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</si>
  <si>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</si>
  <si>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</si>
  <si>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</si>
  <si>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</si>
  <si>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</si>
  <si>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</si>
  <si>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</si>
  <si>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</si>
  <si>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</si>
  <si>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</si>
  <si>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</si>
  <si>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</si>
  <si>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</si>
  <si>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</si>
  <si>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</si>
  <si>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</si>
  <si>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</si>
  <si>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</si>
  <si>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</si>
  <si>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</si>
  <si>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</si>
  <si>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</si>
  <si>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</si>
  <si>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</si>
  <si>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</si>
  <si>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</si>
  <si>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</si>
  <si>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</si>
  <si>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</si>
  <si>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</si>
  <si>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</si>
  <si>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</si>
  <si>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</si>
  <si>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</si>
  <si>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</si>
  <si>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</si>
  <si>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</si>
  <si>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</si>
  <si>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</si>
  <si>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</si>
  <si>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</si>
  <si>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Agder University College</t>
  </si>
  <si>
    <t>Clarkson Fund Management Ltd.</t>
  </si>
  <si>
    <t>Clarkson Research Ltd.</t>
  </si>
  <si>
    <t>Dalian Maritime University</t>
  </si>
  <si>
    <t>ALBA Graduate Business School</t>
  </si>
  <si>
    <t>Athens University of Economics and Business</t>
  </si>
  <si>
    <t>Albany College of Pharmacy</t>
  </si>
  <si>
    <t>Rensselaer Polytechnic Institute</t>
  </si>
  <si>
    <t>Rutgers University</t>
  </si>
  <si>
    <t>University of South Carolina</t>
  </si>
  <si>
    <t>American Bureau of Shipping</t>
  </si>
  <si>
    <t>LeMoyne College</t>
  </si>
  <si>
    <t>Travelers Insurance</t>
  </si>
  <si>
    <t>Virginia Commonwealth University</t>
  </si>
  <si>
    <t>Aplus Flash Technology Inc.</t>
  </si>
  <si>
    <t>University of Belgrade</t>
  </si>
  <si>
    <t>University of Southern California</t>
  </si>
  <si>
    <t>Aristotle University of Thessaloniki</t>
  </si>
  <si>
    <t>Cardiff University</t>
  </si>
  <si>
    <t>TRUTh, Thessaloniki</t>
  </si>
  <si>
    <t>City, University of London</t>
  </si>
  <si>
    <t>Fortis Bank</t>
  </si>
  <si>
    <t>SEB Merchant Banking</t>
  </si>
  <si>
    <t>University of Piraeus</t>
  </si>
  <si>
    <t>Austow Pty Ltd.</t>
  </si>
  <si>
    <t>University of Wollongong</t>
  </si>
  <si>
    <t>Austral University</t>
  </si>
  <si>
    <t>Economic Commission for Latin America and the Caribbean-UN</t>
  </si>
  <si>
    <t>Osnabrück University</t>
  </si>
  <si>
    <t>Autorità Garante della Concorrenza e del Mercato</t>
  </si>
  <si>
    <t>University of Genoa</t>
  </si>
  <si>
    <t>Bengal Port Ltd.</t>
  </si>
  <si>
    <t>Indian Statistical Institute</t>
  </si>
  <si>
    <t>Blue Ocean Institute</t>
  </si>
  <si>
    <t>Hawaii Longline Association</t>
  </si>
  <si>
    <t>Western Pacific Regional Fishery Management Council</t>
  </si>
  <si>
    <t>Bodø Graduate School of Business</t>
  </si>
  <si>
    <t>Nordland Research Institute</t>
  </si>
  <si>
    <t>California State University</t>
  </si>
  <si>
    <t>Pennsylvania State University</t>
  </si>
  <si>
    <t>The Hong Kong Polytechnic University</t>
  </si>
  <si>
    <t>University of Glamorgan</t>
  </si>
  <si>
    <t>University of Hull</t>
  </si>
  <si>
    <t>University of the Aegean</t>
  </si>
  <si>
    <t>Center for Research on Transportation</t>
  </si>
  <si>
    <t>HEC Montréal</t>
  </si>
  <si>
    <t>University of Brescia</t>
  </si>
  <si>
    <t>Chang Jung Christian University</t>
  </si>
  <si>
    <t>National Taiwan Ocean University</t>
  </si>
  <si>
    <t>China College of Marine Technology and Commerce</t>
  </si>
  <si>
    <t>Newcastle University</t>
  </si>
  <si>
    <t>Norwegian School of Economics (NHH)</t>
  </si>
  <si>
    <t>Concordia University</t>
  </si>
  <si>
    <t>Saint Mary's University</t>
  </si>
  <si>
    <t>The French National Institute for Transport and Safety Research (INRETS)</t>
  </si>
  <si>
    <t>The University of Hong Kong</t>
  </si>
  <si>
    <t>Université de Montréal</t>
  </si>
  <si>
    <t>Université du Havre</t>
  </si>
  <si>
    <t>Dalhousie University</t>
  </si>
  <si>
    <t>EP Marine Consultants</t>
  </si>
  <si>
    <t>International Association of Maritime Economists</t>
  </si>
  <si>
    <t>International Trade Transportation</t>
  </si>
  <si>
    <t>MariNova Consulting Ltd.</t>
  </si>
  <si>
    <t>Delft University of Technology</t>
  </si>
  <si>
    <t>Erasmus University Rotterdam</t>
  </si>
  <si>
    <t>Den Norske Bank</t>
  </si>
  <si>
    <t>Dong-A University</t>
  </si>
  <si>
    <t>Tongmyong University of Information Technology</t>
  </si>
  <si>
    <t>East-West Center</t>
  </si>
  <si>
    <t>University of Hawaii</t>
  </si>
  <si>
    <t>Edinburgh Napier University</t>
  </si>
  <si>
    <t>Maritime and Port Authority of Singapore</t>
  </si>
  <si>
    <t>Nanyang Technological University</t>
  </si>
  <si>
    <t>Georgia Institute of Technology</t>
  </si>
  <si>
    <t>Vrije Universiteit Amsterdam</t>
  </si>
  <si>
    <t>Wuhan University of Technology</t>
  </si>
  <si>
    <t>European Investment Bank</t>
  </si>
  <si>
    <t>University College London</t>
  </si>
  <si>
    <t>Fraunhofer-Chalmers Centre for Industrial Mathematics (FCC)</t>
  </si>
  <si>
    <t>University of Gothenburg</t>
  </si>
  <si>
    <t>Harvard University</t>
  </si>
  <si>
    <t>National University of Singapore</t>
  </si>
  <si>
    <t>University of Calabria</t>
  </si>
  <si>
    <t>Hofstra University</t>
  </si>
  <si>
    <t>University of Antwerp</t>
  </si>
  <si>
    <t>Hoseo University</t>
  </si>
  <si>
    <t>Korea University</t>
  </si>
  <si>
    <t>Institute for Coastal Research GKSS Centre</t>
  </si>
  <si>
    <t>University of Oldenburg</t>
  </si>
  <si>
    <t>Kainan University</t>
  </si>
  <si>
    <t>National Chiao Tung University</t>
  </si>
  <si>
    <t>Kobe University</t>
  </si>
  <si>
    <t>Oshima College of Maritime Technology</t>
  </si>
  <si>
    <t>World Maritime University</t>
  </si>
  <si>
    <t>Kobe University of Mercantile Marine</t>
  </si>
  <si>
    <t>Korea Maritime University</t>
  </si>
  <si>
    <t>LG-CNS</t>
  </si>
  <si>
    <t>Massachusetts Institute of Technology</t>
  </si>
  <si>
    <t>Significance</t>
  </si>
  <si>
    <t>University of Leeds</t>
  </si>
  <si>
    <t>Ministry of Transportation and Communication</t>
  </si>
  <si>
    <t>National Cheng Kung University</t>
  </si>
  <si>
    <t>National Chung Hsing University</t>
  </si>
  <si>
    <t>National Research Council - CNR</t>
  </si>
  <si>
    <t>Northern Taiwan Institute of Science and Technology</t>
  </si>
  <si>
    <t>National Technical University of Athens</t>
  </si>
  <si>
    <t>Norwegian Marine Technology Research Institute (MARINTEK)</t>
  </si>
  <si>
    <t>Ningbo Port Group Ltd.</t>
  </si>
  <si>
    <t>University of Plymouth</t>
  </si>
  <si>
    <t>Northwestern University</t>
  </si>
  <si>
    <t>Tel Aviv University</t>
  </si>
  <si>
    <t>Norwegian University of Science and Technology (NTNU)</t>
  </si>
  <si>
    <t>SINTEF Fisheries and Aquaculture</t>
  </si>
  <si>
    <t>University of Missouri - St. Louis</t>
  </si>
  <si>
    <t>Old Dominion University</t>
  </si>
  <si>
    <t>Woods Hole Oceanographic Institution</t>
  </si>
  <si>
    <t>Paris-Sorbonne University</t>
  </si>
  <si>
    <t>Pusan National University</t>
  </si>
  <si>
    <t>Yosu National University</t>
  </si>
  <si>
    <t>The Hong Kong University of Science and Technology</t>
  </si>
  <si>
    <t>University of Oxford</t>
  </si>
  <si>
    <t>University of Waterloo</t>
  </si>
  <si>
    <t>The World Bank</t>
  </si>
  <si>
    <t>University of Las Palmas de Gran Canaria</t>
  </si>
  <si>
    <t>University of Montenegro</t>
  </si>
  <si>
    <t>Universidad de Chile</t>
  </si>
  <si>
    <t>Université de Nantes</t>
  </si>
  <si>
    <t>University of California Berkeley</t>
  </si>
  <si>
    <t>University of Washington</t>
  </si>
  <si>
    <t>University of Cantabria</t>
  </si>
  <si>
    <t>University of Oviedo</t>
  </si>
  <si>
    <t>University of Maryland</t>
  </si>
  <si>
    <t>University of North Florida</t>
  </si>
  <si>
    <t>University of Otago</t>
  </si>
  <si>
    <t>University of Technology Sydney</t>
  </si>
  <si>
    <t>Edge Weight</t>
  </si>
  <si>
    <t>Autofill Workbook Results</t>
  </si>
  <si>
    <t>Graph History</t>
  </si>
  <si>
    <t>Workbook Settings 2</t>
  </si>
  <si>
    <t>Graph Type</t>
  </si>
  <si>
    <t>Modularity</t>
  </si>
  <si>
    <t>NodeXL Version</t>
  </si>
  <si>
    <t>Not Applicable</t>
  </si>
  <si>
    <t>1.0.1.413</t>
  </si>
  <si>
    <t>G1</t>
  </si>
  <si>
    <t>G2</t>
  </si>
  <si>
    <t>G3</t>
  </si>
  <si>
    <t>G4</t>
  </si>
  <si>
    <t>G5</t>
  </si>
  <si>
    <t>G6</t>
  </si>
  <si>
    <t>G7</t>
  </si>
  <si>
    <t>G8</t>
  </si>
  <si>
    <t>G9</t>
  </si>
  <si>
    <t>G10</t>
  </si>
  <si>
    <t>G11</t>
  </si>
  <si>
    <t>G12</t>
  </si>
  <si>
    <t>G13</t>
  </si>
  <si>
    <t>G14</t>
  </si>
  <si>
    <t>G15</t>
  </si>
  <si>
    <t>G16</t>
  </si>
  <si>
    <t>G17</t>
  </si>
  <si>
    <t>G18</t>
  </si>
  <si>
    <t>G19</t>
  </si>
  <si>
    <t>G20</t>
  </si>
  <si>
    <t>G21</t>
  </si>
  <si>
    <t>G22</t>
  </si>
  <si>
    <t>G23</t>
  </si>
  <si>
    <t>G24</t>
  </si>
  <si>
    <t>G25</t>
  </si>
  <si>
    <t>G26</t>
  </si>
  <si>
    <t>G27</t>
  </si>
  <si>
    <t>G28</t>
  </si>
  <si>
    <t>G29</t>
  </si>
  <si>
    <t>G30</t>
  </si>
  <si>
    <t>G31</t>
  </si>
  <si>
    <t>0, 12, 96</t>
  </si>
  <si>
    <t>0, 136, 227</t>
  </si>
  <si>
    <t>0, 100, 50</t>
  </si>
  <si>
    <t>0, 176, 22</t>
  </si>
  <si>
    <t>191, 0, 0</t>
  </si>
  <si>
    <t>230, 120, 0</t>
  </si>
  <si>
    <t>255, 191, 0</t>
  </si>
  <si>
    <t>150, 200, 0</t>
  </si>
  <si>
    <t>200, 0, 120</t>
  </si>
  <si>
    <t>77, 0, 96</t>
  </si>
  <si>
    <t>91, 0, 191</t>
  </si>
  <si>
    <t>0, 98, 130</t>
  </si>
  <si>
    <t>Vertex Group</t>
  </si>
  <si>
    <t>Vertex 1 Group</t>
  </si>
  <si>
    <t>Vertex 2 Group</t>
  </si>
  <si>
    <t>LayoutAlgorithm░The graph was laid out using the Fruchterman-Reingold layout algorithm.▓GraphDirectedness░The graph is undirected.▓GroupingDescription░The graph's vertices were grouped by connected component.</t>
  </si>
  <si>
    <t>&lt;?xml version="1.0" encoding="utf-8"?&gt;_x000D_
&lt;configuration&gt;_x000D_
  &lt;configSections&gt;_x000D_
    &lt;sectionGroup name="userSettings" type="System.Configuration.UserSettingsGroup, System, Version=2.0.0.0, Culture=neutral, PublicKeyToken=b77a5c561934e089"&gt;_x000D_
      &lt;section name="LayoutUserSettings" type="System.Configuration.ClientSettingsSection, System, Version=2.0.0.0, Culture=neutral, PublicKeyToken=b77a5c561934e089" allowExeDefinition="MachineToLocalUser" requirePermission="false" /&gt;_x000D_
      &lt;section name="GroupUserSettings"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&lt;LayoutUserSettings&gt;_x000D_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&lt;value&gt;True&lt;/value&gt;_x000D_
      &lt;/setting&gt;_x000D_
      &lt;setting name="LayoutStyle" serializeAs="String"&gt;_x000D_
        &lt;value&gt;UseGroups&lt;/value&gt;_x000D_
      &lt;/setting&gt;_x000D_
      &lt;setting name="GroupRectanglePenWidth" serializeAs="String"&gt;_x000D_
        &lt;value&gt;1&lt;/value&gt;_x000D_
      &lt;/setting&gt;_x000D_
      &lt;setting name="Margin" serializeAs="String"&gt;_x000D_
        &lt;value&gt;6&lt;/value&gt;_x000D_
      &lt;/setting&gt;_x000D_
    &lt;/LayoutUserSettings&gt;_x000D_
    &lt;GroupUserSettings&gt;_x000D_
      &lt;setting name="ReadGroups" serializeAs="String"&gt;_x000D_
        &lt;value&gt;True&lt;/value&gt;_x000D_
      &lt;/setting&gt;_x000D_
    &lt;/GroupUserSettings&gt;_x000D_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&lt;AutoFillUserSettings3&gt;_x000D_
      &lt;setting name="EdgeWidthSourceColumnName" serializeAs="String"&gt;_x000D_
        &lt;value&gt;Edge Weight&lt;/value&gt;_x000D_
      &lt;/setting&gt;_x000D_
      &lt;setting name="VertexLayoutOrderSourceColumnName" serializeAs="String"&gt;_x000D_
        &lt;value /&gt;_x000D_
      &lt;/setting&gt;_x000D_
      &lt;setting name="VertexLabelFillColorSourceColumnName" serializeAs="String"&gt;_x000D_
        &lt;value /&gt;_x000D_
      &lt;/setting&gt;_x000D_
      &lt;setting name="VertexPolarRSourceColumnName" serializeAs="String"&gt;_x000D_
        &lt;value /&gt;_x000D_
      &lt;/setting&gt;_x000D_
      &lt;setting name="EdgeStyleSourceColumnName" serializeAs="String"&gt;_x000D_
        &lt;value /&gt;_x000D_
      &lt;/setting&gt;_x000D_
      &lt;setting name="VertexToolTipSourceColumnName" serializeAs="String"&gt;_x000D_
        &lt;value /&gt;_x000D_
      &lt;/setting&gt;_x000D_
      &lt;setting name="GroupCollapsedSourceColumnName" serializeAs="String"&gt;_x000D_
        &lt;value /&gt;_x000D_
      &lt;/setting&gt;_x000D_
      &lt;setting name="VertexShapeSourceColumnName" serializeAs="String"&gt;_x000D_
        &lt;value /&gt;_x000D_
      &lt;/setting&gt;_x000D_
      &lt;setting name="VertexYSourceColumnName" serializeAs="String"&gt;_x000D_
        &lt;value /&gt;_x000D_
      &lt;/setting&gt;_x000D_
      &lt;setting name="VertexColorSourceColumnName" serializeAs="String"&gt;_x000D_
        &lt;value /&gt;_x000D_
      &lt;/setting&gt;_x000D_
      &lt;setting name="VertexLabelPositionSourceColumnName" serializeAs="String"&gt;_x000D_
        &lt;value /&gt;_x000D_
      &lt;/setting&gt;_x000D_
      &lt;setting name="EdgeVisibilitySourceColumnName" serializeAs="String"&gt;_x000D_
        &lt;value /&gt;_x000D_
      &lt;/setting&gt;_x000D_
      &lt;setting name="EdgeLabelSourceColumnName" serializeAs="String"&gt;_x000D_
        &lt;value /&gt;_x000D_
      &lt;/setting&gt;_x000D_
      &lt;setting name="VertexVisibilitySourceColumnName" serializeAs="String"&gt;_x000D_
        &lt;value /&gt;_x000D_
      &lt;/setting&gt;_x000D_
      &lt;sett</t>
  </si>
  <si>
    <t>ing name="GroupLabelSourceColumnName" serializeAs="String"&gt;_x000D_
        &lt;value /&gt;_x000D_
      &lt;/setting&gt;_x000D_
      &lt;setting name="VertexAlphaSourceColumnName" serializeAs="String"&gt;_x000D_
        &lt;value /&gt;_x000D_
      &lt;/setting&gt;_x000D_
      &lt;setting name="VertexRadiusSourceColumnName" serializeAs="String"&gt;_x000D_
        &lt;value&gt;Degree&lt;/value&gt;_x000D_
      &lt;/setting&gt;_x000D_
      &lt;setting name="EdgeColorSourceColumnName" serializeAs="String"&gt;_x000D_
        &lt;value /&gt;_x000D_
      &lt;/setting&gt;_x000D_
      &lt;setting name="VertexLabelSourceColumnName" serializeAs="String"&gt;_x000D_
        &lt;value /&gt;_x000D_
      &lt;/setting&gt;_x000D_
      &lt;setting name="VertexPolarAngleSourceColumnName" serializeAs="String"&gt;_x000D_
        &lt;value /&gt;_x000D_
      &lt;/setting&gt;_x000D_
      &lt;setting name="EdgeAlphaSourceColumnName" serializeAs="String"&gt;_x000D_
        &lt;value /&gt;_x000D_
      &lt;/setting&gt;_x000D_
      &lt;setting name="VertexXSourceColumnName" serializeAs="String"&gt;_x000D_
        &lt;value /&gt;_x000D_
      &lt;/setting&gt;_x000D_
      &lt;setting name="VertexColorDetails" serializeAs="String"&gt;_x000D_
        &lt;value&gt;False	False	0	10	241, 137, 4	46, 7, 195	False	False	True&lt;/value&gt;_x000D_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name="VertexRadiusDetails" serializeAs="String"&gt;_x000D_
        &lt;value&gt;False	False	1	10	1.5	10	False	False&lt;/value&gt;_x000D_
      &lt;/setting&gt;_x000D_
      &lt;setting name="VertexXDetails" serializeAs="String"&gt;_x000D_
        &lt;value&gt;False	False	0	0	0	9999	False	False&lt;/value&gt;_x000D_
      &lt;/setting&gt;_x000D_
      &lt;setting name="EdgeAlphaDetails" serializeAs="String"&gt;_x000D_
        &lt;value&gt;False	False	0	100	10	100	False	False&lt;/value&gt;_x000D_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</si>
  <si>
    <t>Group 1</t>
  </si>
  <si>
    <t>Group 2</t>
  </si>
  <si>
    <t>Edges</t>
  </si>
  <si>
    <t>▓0▓0▓0▓True▓Black▓Black▓▓Edge Weight▓1▓10▓0▓1▓10▓False▓▓0▓0▓0▓0▓0▓False▓▓0▓0▓0▓True▓Black▓Black▓▓Degree▓1▓7▓0▓1.5▓10▓False▓▓0▓0▓0▓0▓0▓False▓▓0▓0▓0▓0▓0▓False▓▓0▓0▓0▓0▓0▓False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</si>
</sst>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3"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0"/>
      <color indexed="8"/>
      <name val="Arial"/>
      <family val="2"/>
    </font>
    <font>
      <sz val="11"/>
      <color indexed="8"/>
      <name val="Calibri"/>
      <family val="2"/>
    </font>
  </fonts>
  <fills count="11">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s>
  <borders count="16">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s>
  <cellStyleXfs count="12">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1" fillId="0" borderId="0"/>
  </cellStyleXfs>
  <cellXfs count="116">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0" fillId="9" borderId="5" xfId="0" applyNumberFormat="1" applyFont="1" applyFill="1" applyBorder="1"/>
    <xf numFmtId="0" fontId="10" fillId="9" borderId="6" xfId="0" applyNumberFormat="1" applyFont="1" applyFill="1" applyBorder="1"/>
    <xf numFmtId="0" fontId="10" fillId="9" borderId="5" xfId="0" applyNumberFormat="1" applyFont="1" applyFill="1" applyBorder="1"/>
    <xf numFmtId="0" fontId="12" fillId="0" borderId="13"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0"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0" fillId="0" borderId="0" xfId="3" applyNumberFormat="1" applyFont="1" applyAlignment="1">
      <alignment wrapText="1"/>
    </xf>
    <xf numFmtId="0" fontId="12" fillId="0" borderId="13" xfId="11" applyFont="1" applyFill="1" applyBorder="1" applyAlignment="1">
      <alignment horizontal="right" wrapText="1"/>
    </xf>
    <xf numFmtId="0" fontId="5" fillId="5" borderId="1" xfId="8" applyNumberFormat="1" applyAlignment="1"/>
    <xf numFmtId="0" fontId="0" fillId="5" borderId="14" xfId="4" applyNumberFormat="1" applyFont="1" applyBorder="1"/>
    <xf numFmtId="0" fontId="10" fillId="5" borderId="14" xfId="4" applyNumberFormat="1" applyFont="1" applyBorder="1"/>
    <xf numFmtId="49" fontId="6" fillId="6" borderId="14" xfId="6" applyNumberFormat="1" applyBorder="1"/>
    <xf numFmtId="0" fontId="0" fillId="3" borderId="14" xfId="7" applyNumberFormat="1" applyFont="1" applyBorder="1"/>
    <xf numFmtId="0" fontId="10" fillId="2" borderId="14" xfId="1" applyNumberFormat="1" applyFont="1" applyBorder="1"/>
    <xf numFmtId="0" fontId="5" fillId="2" borderId="14" xfId="1" applyNumberFormat="1" applyBorder="1"/>
    <xf numFmtId="49" fontId="0" fillId="0" borderId="0" xfId="3" applyNumberFormat="1" applyFont="1" applyBorder="1" applyAlignment="1"/>
    <xf numFmtId="0" fontId="0" fillId="0" borderId="0" xfId="0" applyAlignment="1"/>
    <xf numFmtId="0" fontId="0" fillId="5" borderId="1" xfId="4" applyNumberFormat="1" applyFont="1" applyAlignment="1"/>
    <xf numFmtId="0" fontId="0" fillId="0" borderId="0" xfId="0" quotePrefix="1" applyAlignment="1"/>
    <xf numFmtId="0" fontId="0" fillId="0" borderId="0" xfId="0" applyNumberFormat="1" applyFont="1" applyAlignment="1">
      <alignment wrapText="1"/>
    </xf>
    <xf numFmtId="49" fontId="0" fillId="0" borderId="13" xfId="0" applyNumberFormat="1" applyBorder="1"/>
    <xf numFmtId="0" fontId="0" fillId="0" borderId="12" xfId="0" applyNumberFormat="1" applyBorder="1" applyAlignment="1">
      <alignment wrapText="1"/>
    </xf>
    <xf numFmtId="164" fontId="0" fillId="0" borderId="12" xfId="0" applyNumberFormat="1" applyBorder="1" applyAlignment="1">
      <alignment wrapText="1"/>
    </xf>
    <xf numFmtId="0" fontId="0" fillId="0" borderId="12" xfId="0" applyNumberFormat="1" applyFont="1" applyBorder="1" applyAlignment="1">
      <alignment wrapText="1"/>
    </xf>
    <xf numFmtId="1" fontId="0" fillId="0" borderId="12" xfId="0" applyNumberFormat="1" applyBorder="1" applyAlignment="1">
      <alignment wrapText="1"/>
    </xf>
    <xf numFmtId="49" fontId="0" fillId="0" borderId="11" xfId="0" applyNumberFormat="1" applyBorder="1" applyAlignment="1">
      <alignment wrapText="1"/>
    </xf>
    <xf numFmtId="0" fontId="0" fillId="0" borderId="11" xfId="0" applyNumberFormat="1" applyBorder="1" applyAlignment="1">
      <alignment wrapText="1"/>
    </xf>
    <xf numFmtId="0" fontId="0" fillId="0" borderId="1" xfId="0" applyNumberFormat="1" applyBorder="1" applyAlignment="1">
      <alignment wrapText="1"/>
    </xf>
    <xf numFmtId="0" fontId="0" fillId="0" borderId="13" xfId="0" applyBorder="1"/>
    <xf numFmtId="0" fontId="0" fillId="0" borderId="0" xfId="3" applyFont="1" applyAlignment="1"/>
    <xf numFmtId="0" fontId="0" fillId="0" borderId="0" xfId="3" applyFont="1" applyAlignment="1">
      <alignment wrapText="1"/>
    </xf>
    <xf numFmtId="0" fontId="5" fillId="4" borderId="1" xfId="5" applyNumberFormat="1" applyAlignment="1">
      <alignment wrapText="1"/>
    </xf>
    <xf numFmtId="49" fontId="0" fillId="0" borderId="7" xfId="3" applyNumberFormat="1" applyFont="1" applyBorder="1" applyAlignment="1"/>
    <xf numFmtId="0" fontId="0" fillId="0" borderId="2" xfId="0" applyNumberFormat="1" applyFont="1" applyBorder="1"/>
    <xf numFmtId="0" fontId="0" fillId="0" borderId="7" xfId="0" applyNumberFormat="1" applyBorder="1"/>
    <xf numFmtId="49" fontId="0" fillId="0" borderId="0" xfId="0" applyNumberFormat="1" applyBorder="1"/>
    <xf numFmtId="0" fontId="0" fillId="0" borderId="0" xfId="0" applyNumberFormat="1" applyFont="1" applyBorder="1"/>
    <xf numFmtId="1" fontId="5" fillId="4" borderId="15" xfId="5" applyNumberFormat="1" applyBorder="1" applyAlignment="1"/>
    <xf numFmtId="167" fontId="5" fillId="4" borderId="15" xfId="5" applyNumberFormat="1" applyBorder="1" applyAlignment="1"/>
  </cellXfs>
  <cellStyles count="12">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te" xfId="9" builtinId="10"/>
    <cellStyle name="Total" xfId="10" builtinId="25"/>
  </cellStyles>
  <dxfs count="104">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66" formatCode="#,##0.00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numFmt numFmtId="30" formatCode="@"/>
    </dxf>
    <dxf>
      <numFmt numFmtId="30" formatCode="@"/>
    </dxf>
    <dxf>
      <font>
        <b val="0"/>
        <i val="0"/>
        <strike val="0"/>
        <condense val="0"/>
        <extend val="0"/>
        <outline val="0"/>
        <shadow val="0"/>
        <u val="none"/>
        <vertAlign val="baseline"/>
        <sz val="11"/>
        <color theme="1"/>
        <name val="Calibri"/>
        <scheme val="minor"/>
      </font>
      <numFmt numFmtId="0" formatCode="General"/>
    </dxf>
    <dxf>
      <numFmt numFmtId="30" formatCode="@"/>
    </dxf>
    <dxf>
      <alignment horizontal="general" vertical="bottom" textRotation="0" wrapText="1" indent="0" justifyLastLine="0" shrinkToFit="0" readingOrder="0"/>
    </dxf>
    <dxf>
      <numFmt numFmtId="0" formatCode="General"/>
    </dxf>
    <dxf>
      <numFmt numFmtId="0" formatCode="General"/>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03"/>
      <tableStyleElement type="headerRow" dxfId="102"/>
    </tableStyle>
    <tableStyle name="NodeXL Table" pivot="0" count="1">
      <tableStyleElement type="headerRow" dxfId="10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63</c:v>
                </c:pt>
              </c:strCache>
            </c:strRef>
          </c:tx>
          <c:spPr>
            <a:solidFill>
              <a:schemeClr val="accent1"/>
            </a:solidFill>
          </c:spPr>
          <c:invertIfNegative val="0"/>
          <c:cat>
            <c:numRef>
              <c:f>'Overall Metrics'!$D$2:$D$57</c:f>
              <c:numCache>
                <c:formatCode>#,##0.00</c:formatCode>
                <c:ptCount val="56"/>
                <c:pt idx="0">
                  <c:v>1</c:v>
                </c:pt>
                <c:pt idx="1">
                  <c:v>1.1090909090909091</c:v>
                </c:pt>
                <c:pt idx="2">
                  <c:v>1.2181818181818183</c:v>
                </c:pt>
                <c:pt idx="3">
                  <c:v>1.3272727272727274</c:v>
                </c:pt>
                <c:pt idx="4">
                  <c:v>1.4363636363636365</c:v>
                </c:pt>
                <c:pt idx="5">
                  <c:v>1.5454545454545456</c:v>
                </c:pt>
                <c:pt idx="6">
                  <c:v>1.6545454545454548</c:v>
                </c:pt>
                <c:pt idx="7">
                  <c:v>1.7636363636363639</c:v>
                </c:pt>
                <c:pt idx="8">
                  <c:v>1.872727272727273</c:v>
                </c:pt>
                <c:pt idx="9">
                  <c:v>1.9818181818181821</c:v>
                </c:pt>
                <c:pt idx="10">
                  <c:v>2.0909090909090913</c:v>
                </c:pt>
                <c:pt idx="11">
                  <c:v>2.2000000000000002</c:v>
                </c:pt>
                <c:pt idx="12">
                  <c:v>2.3090909090909091</c:v>
                </c:pt>
                <c:pt idx="13">
                  <c:v>2.418181818181818</c:v>
                </c:pt>
                <c:pt idx="14">
                  <c:v>2.5272727272727269</c:v>
                </c:pt>
                <c:pt idx="15">
                  <c:v>2.6363636363636358</c:v>
                </c:pt>
                <c:pt idx="16">
                  <c:v>2.7454545454545447</c:v>
                </c:pt>
                <c:pt idx="17">
                  <c:v>2.8545454545454536</c:v>
                </c:pt>
                <c:pt idx="18">
                  <c:v>2.9636363636363625</c:v>
                </c:pt>
                <c:pt idx="19">
                  <c:v>3.0727272727272714</c:v>
                </c:pt>
                <c:pt idx="20">
                  <c:v>3.1818181818181803</c:v>
                </c:pt>
                <c:pt idx="21">
                  <c:v>3.2909090909090892</c:v>
                </c:pt>
                <c:pt idx="22">
                  <c:v>3.3999999999999981</c:v>
                </c:pt>
                <c:pt idx="23">
                  <c:v>3.509090909090907</c:v>
                </c:pt>
                <c:pt idx="24">
                  <c:v>3.6181818181818159</c:v>
                </c:pt>
                <c:pt idx="26">
                  <c:v>3.7272727272727249</c:v>
                </c:pt>
                <c:pt idx="38">
                  <c:v>3.8363636363636338</c:v>
                </c:pt>
                <c:pt idx="39">
                  <c:v>3.9454545454545427</c:v>
                </c:pt>
                <c:pt idx="40">
                  <c:v>4.054545454545452</c:v>
                </c:pt>
                <c:pt idx="41">
                  <c:v>4.1636363636363614</c:v>
                </c:pt>
                <c:pt idx="42">
                  <c:v>4.2727272727272707</c:v>
                </c:pt>
                <c:pt idx="43">
                  <c:v>4.3818181818181801</c:v>
                </c:pt>
                <c:pt idx="44">
                  <c:v>4.4909090909090894</c:v>
                </c:pt>
                <c:pt idx="45">
                  <c:v>4.5999999999999988</c:v>
                </c:pt>
                <c:pt idx="46">
                  <c:v>4.7090909090909081</c:v>
                </c:pt>
                <c:pt idx="47">
                  <c:v>4.8181818181818175</c:v>
                </c:pt>
                <c:pt idx="48">
                  <c:v>4.9272727272727268</c:v>
                </c:pt>
                <c:pt idx="49">
                  <c:v>5.0363636363636362</c:v>
                </c:pt>
                <c:pt idx="50">
                  <c:v>5.1454545454545455</c:v>
                </c:pt>
                <c:pt idx="51">
                  <c:v>5.2545454545454549</c:v>
                </c:pt>
                <c:pt idx="52">
                  <c:v>5.3636363636363642</c:v>
                </c:pt>
                <c:pt idx="53">
                  <c:v>5.4727272727272736</c:v>
                </c:pt>
                <c:pt idx="54">
                  <c:v>5.5818181818181829</c:v>
                </c:pt>
                <c:pt idx="55">
                  <c:v>7</c:v>
                </c:pt>
              </c:numCache>
            </c:numRef>
          </c:cat>
          <c:val>
            <c:numRef>
              <c:f>'Overall Metrics'!$E$2:$E$57</c:f>
              <c:numCache>
                <c:formatCode>General</c:formatCode>
                <c:ptCount val="56"/>
                <c:pt idx="0">
                  <c:v>63</c:v>
                </c:pt>
                <c:pt idx="1">
                  <c:v>0</c:v>
                </c:pt>
                <c:pt idx="2">
                  <c:v>0</c:v>
                </c:pt>
                <c:pt idx="3">
                  <c:v>0</c:v>
                </c:pt>
                <c:pt idx="4">
                  <c:v>0</c:v>
                </c:pt>
                <c:pt idx="5">
                  <c:v>0</c:v>
                </c:pt>
                <c:pt idx="6">
                  <c:v>0</c:v>
                </c:pt>
                <c:pt idx="7">
                  <c:v>0</c:v>
                </c:pt>
                <c:pt idx="8">
                  <c:v>0</c:v>
                </c:pt>
                <c:pt idx="9">
                  <c:v>36</c:v>
                </c:pt>
                <c:pt idx="10">
                  <c:v>0</c:v>
                </c:pt>
                <c:pt idx="11">
                  <c:v>0</c:v>
                </c:pt>
                <c:pt idx="12">
                  <c:v>0</c:v>
                </c:pt>
                <c:pt idx="13">
                  <c:v>0</c:v>
                </c:pt>
                <c:pt idx="14">
                  <c:v>0</c:v>
                </c:pt>
                <c:pt idx="15">
                  <c:v>0</c:v>
                </c:pt>
                <c:pt idx="16">
                  <c:v>0</c:v>
                </c:pt>
                <c:pt idx="17">
                  <c:v>0</c:v>
                </c:pt>
                <c:pt idx="18">
                  <c:v>21</c:v>
                </c:pt>
                <c:pt idx="19">
                  <c:v>0</c:v>
                </c:pt>
                <c:pt idx="20">
                  <c:v>0</c:v>
                </c:pt>
                <c:pt idx="21">
                  <c:v>0</c:v>
                </c:pt>
                <c:pt idx="22">
                  <c:v>0</c:v>
                </c:pt>
                <c:pt idx="23">
                  <c:v>0</c:v>
                </c:pt>
                <c:pt idx="24">
                  <c:v>0</c:v>
                </c:pt>
                <c:pt idx="25">
                  <c:v>-15</c:v>
                </c:pt>
                <c:pt idx="26">
                  <c:v>0</c:v>
                </c:pt>
                <c:pt idx="27">
                  <c:v>0</c:v>
                </c:pt>
                <c:pt idx="28">
                  <c:v>0</c:v>
                </c:pt>
                <c:pt idx="29">
                  <c:v>0</c:v>
                </c:pt>
                <c:pt idx="30">
                  <c:v>0</c:v>
                </c:pt>
                <c:pt idx="31">
                  <c:v>0</c:v>
                </c:pt>
                <c:pt idx="32">
                  <c:v>0</c:v>
                </c:pt>
                <c:pt idx="33">
                  <c:v>0</c:v>
                </c:pt>
                <c:pt idx="34">
                  <c:v>0</c:v>
                </c:pt>
                <c:pt idx="35">
                  <c:v>0</c:v>
                </c:pt>
                <c:pt idx="36">
                  <c:v>-15</c:v>
                </c:pt>
                <c:pt idx="37">
                  <c:v>-15</c:v>
                </c:pt>
                <c:pt idx="38">
                  <c:v>0</c:v>
                </c:pt>
                <c:pt idx="39">
                  <c:v>5</c:v>
                </c:pt>
                <c:pt idx="40">
                  <c:v>0</c:v>
                </c:pt>
                <c:pt idx="41">
                  <c:v>0</c:v>
                </c:pt>
                <c:pt idx="42">
                  <c:v>0</c:v>
                </c:pt>
                <c:pt idx="43">
                  <c:v>0</c:v>
                </c:pt>
                <c:pt idx="44">
                  <c:v>0</c:v>
                </c:pt>
                <c:pt idx="45">
                  <c:v>0</c:v>
                </c:pt>
                <c:pt idx="46">
                  <c:v>0</c:v>
                </c:pt>
                <c:pt idx="47">
                  <c:v>0</c:v>
                </c:pt>
                <c:pt idx="48">
                  <c:v>5</c:v>
                </c:pt>
                <c:pt idx="49">
                  <c:v>0</c:v>
                </c:pt>
                <c:pt idx="50">
                  <c:v>0</c:v>
                </c:pt>
                <c:pt idx="51">
                  <c:v>0</c:v>
                </c:pt>
                <c:pt idx="52">
                  <c:v>0</c:v>
                </c:pt>
                <c:pt idx="53">
                  <c:v>0</c:v>
                </c:pt>
                <c:pt idx="54">
                  <c:v>4</c:v>
                </c:pt>
                <c:pt idx="55">
                  <c:v>1</c:v>
                </c:pt>
              </c:numCache>
            </c:numRef>
          </c:val>
          <c:extLst>
            <c:ext xmlns:c16="http://schemas.microsoft.com/office/drawing/2014/chart" uri="{C3380CC4-5D6E-409C-BE32-E72D297353CC}">
              <c16:uniqueId val="{00000000-5F49-45C4-A950-37ED354A8D16}"/>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BFF3-44BF-86D4-074A8038D387}"/>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107B-4ED8-A36E-C916FC46FEC8}"/>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115</c:v>
                </c:pt>
              </c:strCache>
            </c:strRef>
          </c:tx>
          <c:spPr>
            <a:solidFill>
              <a:schemeClr val="accent1"/>
            </a:solidFill>
          </c:spPr>
          <c:invertIfNegative val="0"/>
          <c:cat>
            <c:numRef>
              <c:f>'Overall Metrics'!$J$2:$J$57</c:f>
              <c:numCache>
                <c:formatCode>#,##0.00</c:formatCode>
                <c:ptCount val="56"/>
                <c:pt idx="0">
                  <c:v>0</c:v>
                </c:pt>
                <c:pt idx="1">
                  <c:v>9.418181818181818</c:v>
                </c:pt>
                <c:pt idx="2">
                  <c:v>18.836363636363636</c:v>
                </c:pt>
                <c:pt idx="3">
                  <c:v>28.254545454545454</c:v>
                </c:pt>
                <c:pt idx="4">
                  <c:v>37.672727272727272</c:v>
                </c:pt>
                <c:pt idx="5">
                  <c:v>47.090909090909093</c:v>
                </c:pt>
                <c:pt idx="6">
                  <c:v>56.509090909090915</c:v>
                </c:pt>
                <c:pt idx="7">
                  <c:v>65.927272727272737</c:v>
                </c:pt>
                <c:pt idx="8">
                  <c:v>75.345454545454558</c:v>
                </c:pt>
                <c:pt idx="9">
                  <c:v>84.76363636363638</c:v>
                </c:pt>
                <c:pt idx="10">
                  <c:v>94.181818181818201</c:v>
                </c:pt>
                <c:pt idx="11">
                  <c:v>103.60000000000002</c:v>
                </c:pt>
                <c:pt idx="12">
                  <c:v>113.01818181818184</c:v>
                </c:pt>
                <c:pt idx="13">
                  <c:v>122.43636363636367</c:v>
                </c:pt>
                <c:pt idx="14">
                  <c:v>131.85454545454547</c:v>
                </c:pt>
                <c:pt idx="15">
                  <c:v>141.27272727272728</c:v>
                </c:pt>
                <c:pt idx="16">
                  <c:v>150.69090909090909</c:v>
                </c:pt>
                <c:pt idx="17">
                  <c:v>160.1090909090909</c:v>
                </c:pt>
                <c:pt idx="18">
                  <c:v>169.5272727272727</c:v>
                </c:pt>
                <c:pt idx="19">
                  <c:v>178.94545454545451</c:v>
                </c:pt>
                <c:pt idx="20">
                  <c:v>188.36363636363632</c:v>
                </c:pt>
                <c:pt idx="21">
                  <c:v>197.78181818181812</c:v>
                </c:pt>
                <c:pt idx="22">
                  <c:v>207.19999999999993</c:v>
                </c:pt>
                <c:pt idx="23">
                  <c:v>216.61818181818174</c:v>
                </c:pt>
                <c:pt idx="24">
                  <c:v>226.03636363636355</c:v>
                </c:pt>
                <c:pt idx="26">
                  <c:v>235.45454545454535</c:v>
                </c:pt>
                <c:pt idx="38">
                  <c:v>244.87272727272716</c:v>
                </c:pt>
                <c:pt idx="39">
                  <c:v>254.29090909090897</c:v>
                </c:pt>
                <c:pt idx="40">
                  <c:v>263.70909090909078</c:v>
                </c:pt>
                <c:pt idx="41">
                  <c:v>273.12727272727261</c:v>
                </c:pt>
                <c:pt idx="42">
                  <c:v>282.54545454545445</c:v>
                </c:pt>
                <c:pt idx="43">
                  <c:v>291.96363636363628</c:v>
                </c:pt>
                <c:pt idx="44">
                  <c:v>301.38181818181812</c:v>
                </c:pt>
                <c:pt idx="45">
                  <c:v>310.79999999999995</c:v>
                </c:pt>
                <c:pt idx="46">
                  <c:v>320.21818181818179</c:v>
                </c:pt>
                <c:pt idx="47">
                  <c:v>329.63636363636363</c:v>
                </c:pt>
                <c:pt idx="48">
                  <c:v>339.05454545454546</c:v>
                </c:pt>
                <c:pt idx="49">
                  <c:v>348.4727272727273</c:v>
                </c:pt>
                <c:pt idx="50">
                  <c:v>357.89090909090913</c:v>
                </c:pt>
                <c:pt idx="51">
                  <c:v>367.30909090909097</c:v>
                </c:pt>
                <c:pt idx="52">
                  <c:v>376.7272727272728</c:v>
                </c:pt>
                <c:pt idx="53">
                  <c:v>386.14545454545464</c:v>
                </c:pt>
                <c:pt idx="54">
                  <c:v>395.56363636363648</c:v>
                </c:pt>
                <c:pt idx="55">
                  <c:v>518</c:v>
                </c:pt>
              </c:numCache>
            </c:numRef>
          </c:cat>
          <c:val>
            <c:numRef>
              <c:f>'Overall Metrics'!$K$2:$K$57</c:f>
              <c:numCache>
                <c:formatCode>General</c:formatCode>
                <c:ptCount val="56"/>
                <c:pt idx="0">
                  <c:v>115</c:v>
                </c:pt>
                <c:pt idx="1">
                  <c:v>2</c:v>
                </c:pt>
                <c:pt idx="2">
                  <c:v>3</c:v>
                </c:pt>
                <c:pt idx="3">
                  <c:v>0</c:v>
                </c:pt>
                <c:pt idx="4">
                  <c:v>3</c:v>
                </c:pt>
                <c:pt idx="5">
                  <c:v>0</c:v>
                </c:pt>
                <c:pt idx="6">
                  <c:v>0</c:v>
                </c:pt>
                <c:pt idx="7">
                  <c:v>0</c:v>
                </c:pt>
                <c:pt idx="8">
                  <c:v>2</c:v>
                </c:pt>
                <c:pt idx="9">
                  <c:v>0</c:v>
                </c:pt>
                <c:pt idx="10">
                  <c:v>0</c:v>
                </c:pt>
                <c:pt idx="11">
                  <c:v>0</c:v>
                </c:pt>
                <c:pt idx="12">
                  <c:v>2</c:v>
                </c:pt>
                <c:pt idx="13">
                  <c:v>0</c:v>
                </c:pt>
                <c:pt idx="14">
                  <c:v>0</c:v>
                </c:pt>
                <c:pt idx="15">
                  <c:v>0</c:v>
                </c:pt>
                <c:pt idx="16">
                  <c:v>0</c:v>
                </c:pt>
                <c:pt idx="17">
                  <c:v>1</c:v>
                </c:pt>
                <c:pt idx="18">
                  <c:v>0</c:v>
                </c:pt>
                <c:pt idx="19">
                  <c:v>0</c:v>
                </c:pt>
                <c:pt idx="20">
                  <c:v>0</c:v>
                </c:pt>
                <c:pt idx="21">
                  <c:v>0</c:v>
                </c:pt>
                <c:pt idx="22">
                  <c:v>0</c:v>
                </c:pt>
                <c:pt idx="23">
                  <c:v>0</c:v>
                </c:pt>
                <c:pt idx="24">
                  <c:v>1</c:v>
                </c:pt>
                <c:pt idx="25">
                  <c:v>-6</c:v>
                </c:pt>
                <c:pt idx="26">
                  <c:v>1</c:v>
                </c:pt>
                <c:pt idx="27">
                  <c:v>0</c:v>
                </c:pt>
                <c:pt idx="28">
                  <c:v>0</c:v>
                </c:pt>
                <c:pt idx="29">
                  <c:v>0</c:v>
                </c:pt>
                <c:pt idx="30">
                  <c:v>0</c:v>
                </c:pt>
                <c:pt idx="31">
                  <c:v>0</c:v>
                </c:pt>
                <c:pt idx="32">
                  <c:v>0</c:v>
                </c:pt>
                <c:pt idx="33">
                  <c:v>0</c:v>
                </c:pt>
                <c:pt idx="34">
                  <c:v>0</c:v>
                </c:pt>
                <c:pt idx="35">
                  <c:v>0</c:v>
                </c:pt>
                <c:pt idx="36">
                  <c:v>-5</c:v>
                </c:pt>
                <c:pt idx="37">
                  <c:v>-5</c:v>
                </c:pt>
                <c:pt idx="38">
                  <c:v>0</c:v>
                </c:pt>
                <c:pt idx="39">
                  <c:v>0</c:v>
                </c:pt>
                <c:pt idx="40">
                  <c:v>0</c:v>
                </c:pt>
                <c:pt idx="41">
                  <c:v>0</c:v>
                </c:pt>
                <c:pt idx="42">
                  <c:v>0</c:v>
                </c:pt>
                <c:pt idx="43">
                  <c:v>0</c:v>
                </c:pt>
                <c:pt idx="44">
                  <c:v>0</c:v>
                </c:pt>
                <c:pt idx="45">
                  <c:v>0</c:v>
                </c:pt>
                <c:pt idx="46">
                  <c:v>1</c:v>
                </c:pt>
                <c:pt idx="47">
                  <c:v>0</c:v>
                </c:pt>
                <c:pt idx="48">
                  <c:v>0</c:v>
                </c:pt>
                <c:pt idx="49">
                  <c:v>0</c:v>
                </c:pt>
                <c:pt idx="50">
                  <c:v>1</c:v>
                </c:pt>
                <c:pt idx="51">
                  <c:v>0</c:v>
                </c:pt>
                <c:pt idx="52">
                  <c:v>0</c:v>
                </c:pt>
                <c:pt idx="53">
                  <c:v>0</c:v>
                </c:pt>
                <c:pt idx="54">
                  <c:v>2</c:v>
                </c:pt>
                <c:pt idx="55">
                  <c:v>1</c:v>
                </c:pt>
              </c:numCache>
            </c:numRef>
          </c:val>
          <c:extLst>
            <c:ext xmlns:c16="http://schemas.microsoft.com/office/drawing/2014/chart" uri="{C3380CC4-5D6E-409C-BE32-E72D297353CC}">
              <c16:uniqueId val="{00000000-40BC-4932-8967-2256E3DBB8ED}"/>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44</c:v>
                </c:pt>
              </c:strCache>
            </c:strRef>
          </c:tx>
          <c:spPr>
            <a:solidFill>
              <a:schemeClr val="accent1"/>
            </a:solidFill>
          </c:spPr>
          <c:invertIfNegative val="0"/>
          <c:cat>
            <c:numRef>
              <c:f>'Overall Metrics'!$L$2:$L$57</c:f>
              <c:numCache>
                <c:formatCode>#,##0.00</c:formatCode>
                <c:ptCount val="56"/>
                <c:pt idx="0">
                  <c:v>3.8609999999999998E-3</c:v>
                </c:pt>
                <c:pt idx="1">
                  <c:v>2.1972618181818181E-2</c:v>
                </c:pt>
                <c:pt idx="2">
                  <c:v>4.0084236363636366E-2</c:v>
                </c:pt>
                <c:pt idx="3">
                  <c:v>5.8195854545454548E-2</c:v>
                </c:pt>
                <c:pt idx="4">
                  <c:v>7.6307472727272729E-2</c:v>
                </c:pt>
                <c:pt idx="5">
                  <c:v>9.4419090909090911E-2</c:v>
                </c:pt>
                <c:pt idx="6">
                  <c:v>0.11253070909090909</c:v>
                </c:pt>
                <c:pt idx="7">
                  <c:v>0.13064232727272729</c:v>
                </c:pt>
                <c:pt idx="8">
                  <c:v>0.14875394545454546</c:v>
                </c:pt>
                <c:pt idx="9">
                  <c:v>0.16686556363636362</c:v>
                </c:pt>
                <c:pt idx="10">
                  <c:v>0.18497718181818179</c:v>
                </c:pt>
                <c:pt idx="11">
                  <c:v>0.20308879999999996</c:v>
                </c:pt>
                <c:pt idx="12">
                  <c:v>0.22120041818181813</c:v>
                </c:pt>
                <c:pt idx="13">
                  <c:v>0.23931203636363629</c:v>
                </c:pt>
                <c:pt idx="14">
                  <c:v>0.25742365454545446</c:v>
                </c:pt>
                <c:pt idx="15">
                  <c:v>0.27553527272727263</c:v>
                </c:pt>
                <c:pt idx="16">
                  <c:v>0.2936468909090908</c:v>
                </c:pt>
                <c:pt idx="17">
                  <c:v>0.31175850909090896</c:v>
                </c:pt>
                <c:pt idx="18">
                  <c:v>0.32987012727272713</c:v>
                </c:pt>
                <c:pt idx="19">
                  <c:v>0.3479817454545453</c:v>
                </c:pt>
                <c:pt idx="20">
                  <c:v>0.36609336363636347</c:v>
                </c:pt>
                <c:pt idx="21">
                  <c:v>0.38420498181818163</c:v>
                </c:pt>
                <c:pt idx="22">
                  <c:v>0.4023165999999998</c:v>
                </c:pt>
                <c:pt idx="23">
                  <c:v>0.42042821818181797</c:v>
                </c:pt>
                <c:pt idx="24">
                  <c:v>0.43853983636363614</c:v>
                </c:pt>
                <c:pt idx="26">
                  <c:v>0.45665145454545431</c:v>
                </c:pt>
                <c:pt idx="38">
                  <c:v>0.47476307272727247</c:v>
                </c:pt>
                <c:pt idx="39">
                  <c:v>0.49287469090909064</c:v>
                </c:pt>
                <c:pt idx="40">
                  <c:v>0.51098630909090881</c:v>
                </c:pt>
                <c:pt idx="41">
                  <c:v>0.52909792727272698</c:v>
                </c:pt>
                <c:pt idx="42">
                  <c:v>0.54720954545454514</c:v>
                </c:pt>
                <c:pt idx="43">
                  <c:v>0.56532116363636331</c:v>
                </c:pt>
                <c:pt idx="44">
                  <c:v>0.58343278181818148</c:v>
                </c:pt>
                <c:pt idx="45">
                  <c:v>0.60154439999999965</c:v>
                </c:pt>
                <c:pt idx="46">
                  <c:v>0.61965601818181781</c:v>
                </c:pt>
                <c:pt idx="47">
                  <c:v>0.63776763636363598</c:v>
                </c:pt>
                <c:pt idx="48">
                  <c:v>0.65587925454545415</c:v>
                </c:pt>
                <c:pt idx="49">
                  <c:v>0.67399087272727232</c:v>
                </c:pt>
                <c:pt idx="50">
                  <c:v>0.69210249090909048</c:v>
                </c:pt>
                <c:pt idx="51">
                  <c:v>0.71021410909090865</c:v>
                </c:pt>
                <c:pt idx="52">
                  <c:v>0.72832572727272682</c:v>
                </c:pt>
                <c:pt idx="53">
                  <c:v>0.74643734545454499</c:v>
                </c:pt>
                <c:pt idx="54">
                  <c:v>0.76454896363636315</c:v>
                </c:pt>
                <c:pt idx="55">
                  <c:v>1</c:v>
                </c:pt>
              </c:numCache>
            </c:numRef>
          </c:cat>
          <c:val>
            <c:numRef>
              <c:f>'Overall Metrics'!$M$2:$M$57</c:f>
              <c:numCache>
                <c:formatCode>General</c:formatCode>
                <c:ptCount val="56"/>
                <c:pt idx="0">
                  <c:v>44</c:v>
                </c:pt>
                <c:pt idx="1">
                  <c:v>0</c:v>
                </c:pt>
                <c:pt idx="2">
                  <c:v>8</c:v>
                </c:pt>
                <c:pt idx="3">
                  <c:v>6</c:v>
                </c:pt>
                <c:pt idx="4">
                  <c:v>3</c:v>
                </c:pt>
                <c:pt idx="5">
                  <c:v>0</c:v>
                </c:pt>
                <c:pt idx="6">
                  <c:v>2</c:v>
                </c:pt>
                <c:pt idx="7">
                  <c:v>2</c:v>
                </c:pt>
                <c:pt idx="8">
                  <c:v>0</c:v>
                </c:pt>
                <c:pt idx="9">
                  <c:v>0</c:v>
                </c:pt>
                <c:pt idx="10">
                  <c:v>7</c:v>
                </c:pt>
                <c:pt idx="11">
                  <c:v>0</c:v>
                </c:pt>
                <c:pt idx="12">
                  <c:v>0</c:v>
                </c:pt>
                <c:pt idx="13">
                  <c:v>3</c:v>
                </c:pt>
                <c:pt idx="14">
                  <c:v>0</c:v>
                </c:pt>
                <c:pt idx="15">
                  <c:v>0</c:v>
                </c:pt>
                <c:pt idx="16">
                  <c:v>0</c:v>
                </c:pt>
                <c:pt idx="17">
                  <c:v>0</c:v>
                </c:pt>
                <c:pt idx="18">
                  <c:v>13</c:v>
                </c:pt>
                <c:pt idx="19">
                  <c:v>0</c:v>
                </c:pt>
                <c:pt idx="20">
                  <c:v>0</c:v>
                </c:pt>
                <c:pt idx="21">
                  <c:v>0</c:v>
                </c:pt>
                <c:pt idx="22">
                  <c:v>0</c:v>
                </c:pt>
                <c:pt idx="23">
                  <c:v>0</c:v>
                </c:pt>
                <c:pt idx="24">
                  <c:v>0</c:v>
                </c:pt>
                <c:pt idx="25">
                  <c:v>-47</c:v>
                </c:pt>
                <c:pt idx="26">
                  <c:v>0</c:v>
                </c:pt>
                <c:pt idx="27">
                  <c:v>0</c:v>
                </c:pt>
                <c:pt idx="28">
                  <c:v>0</c:v>
                </c:pt>
                <c:pt idx="29">
                  <c:v>0</c:v>
                </c:pt>
                <c:pt idx="30">
                  <c:v>0</c:v>
                </c:pt>
                <c:pt idx="31">
                  <c:v>0</c:v>
                </c:pt>
                <c:pt idx="32">
                  <c:v>0</c:v>
                </c:pt>
                <c:pt idx="33">
                  <c:v>0</c:v>
                </c:pt>
                <c:pt idx="34">
                  <c:v>0</c:v>
                </c:pt>
                <c:pt idx="35">
                  <c:v>0</c:v>
                </c:pt>
                <c:pt idx="36">
                  <c:v>-47</c:v>
                </c:pt>
                <c:pt idx="37">
                  <c:v>-47</c:v>
                </c:pt>
                <c:pt idx="38">
                  <c:v>0</c:v>
                </c:pt>
                <c:pt idx="39">
                  <c:v>11</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36</c:v>
                </c:pt>
              </c:numCache>
            </c:numRef>
          </c:val>
          <c:extLst>
            <c:ext xmlns:c16="http://schemas.microsoft.com/office/drawing/2014/chart" uri="{C3380CC4-5D6E-409C-BE32-E72D297353CC}">
              <c16:uniqueId val="{00000000-B401-42D1-99A5-039F811BE113}"/>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97</c:v>
                </c:pt>
              </c:strCache>
            </c:strRef>
          </c:tx>
          <c:spPr>
            <a:solidFill>
              <a:schemeClr val="accent1"/>
            </a:solidFill>
          </c:spPr>
          <c:invertIfNegative val="0"/>
          <c:cat>
            <c:numRef>
              <c:f>'Overall Metrics'!$N$2:$N$57</c:f>
              <c:numCache>
                <c:formatCode>#,##0.00</c:formatCode>
                <c:ptCount val="56"/>
                <c:pt idx="0">
                  <c:v>0</c:v>
                </c:pt>
                <c:pt idx="1">
                  <c:v>2.1641999999999998E-3</c:v>
                </c:pt>
                <c:pt idx="2">
                  <c:v>4.3283999999999996E-3</c:v>
                </c:pt>
                <c:pt idx="3">
                  <c:v>6.4925999999999994E-3</c:v>
                </c:pt>
                <c:pt idx="4">
                  <c:v>8.6567999999999992E-3</c:v>
                </c:pt>
                <c:pt idx="5">
                  <c:v>1.0820999999999999E-2</c:v>
                </c:pt>
                <c:pt idx="6">
                  <c:v>1.2985199999999999E-2</c:v>
                </c:pt>
                <c:pt idx="7">
                  <c:v>1.5149399999999999E-2</c:v>
                </c:pt>
                <c:pt idx="8">
                  <c:v>1.7313599999999998E-2</c:v>
                </c:pt>
                <c:pt idx="9">
                  <c:v>1.9477799999999997E-2</c:v>
                </c:pt>
                <c:pt idx="10">
                  <c:v>2.1641999999999995E-2</c:v>
                </c:pt>
                <c:pt idx="11">
                  <c:v>2.3806199999999993E-2</c:v>
                </c:pt>
                <c:pt idx="12">
                  <c:v>2.5970399999999991E-2</c:v>
                </c:pt>
                <c:pt idx="13">
                  <c:v>2.8134599999999989E-2</c:v>
                </c:pt>
                <c:pt idx="14">
                  <c:v>3.0298799999999987E-2</c:v>
                </c:pt>
                <c:pt idx="15">
                  <c:v>3.2462999999999985E-2</c:v>
                </c:pt>
                <c:pt idx="16">
                  <c:v>3.4627199999999983E-2</c:v>
                </c:pt>
                <c:pt idx="17">
                  <c:v>3.6791399999999981E-2</c:v>
                </c:pt>
                <c:pt idx="18">
                  <c:v>3.8955599999999979E-2</c:v>
                </c:pt>
                <c:pt idx="19">
                  <c:v>4.1119799999999977E-2</c:v>
                </c:pt>
                <c:pt idx="20">
                  <c:v>4.3283999999999975E-2</c:v>
                </c:pt>
                <c:pt idx="21">
                  <c:v>4.5448199999999973E-2</c:v>
                </c:pt>
                <c:pt idx="22">
                  <c:v>4.7612399999999971E-2</c:v>
                </c:pt>
                <c:pt idx="23">
                  <c:v>4.9776599999999969E-2</c:v>
                </c:pt>
                <c:pt idx="24">
                  <c:v>5.1940799999999968E-2</c:v>
                </c:pt>
                <c:pt idx="26">
                  <c:v>5.4104999999999966E-2</c:v>
                </c:pt>
                <c:pt idx="38">
                  <c:v>5.6269199999999964E-2</c:v>
                </c:pt>
                <c:pt idx="39">
                  <c:v>5.8433399999999962E-2</c:v>
                </c:pt>
                <c:pt idx="40">
                  <c:v>6.059759999999996E-2</c:v>
                </c:pt>
                <c:pt idx="41">
                  <c:v>6.2761799999999965E-2</c:v>
                </c:pt>
                <c:pt idx="42">
                  <c:v>6.492599999999997E-2</c:v>
                </c:pt>
                <c:pt idx="43">
                  <c:v>6.7090199999999975E-2</c:v>
                </c:pt>
                <c:pt idx="44">
                  <c:v>6.925439999999998E-2</c:v>
                </c:pt>
                <c:pt idx="45">
                  <c:v>7.1418599999999985E-2</c:v>
                </c:pt>
                <c:pt idx="46">
                  <c:v>7.358279999999999E-2</c:v>
                </c:pt>
                <c:pt idx="47">
                  <c:v>7.5746999999999995E-2</c:v>
                </c:pt>
                <c:pt idx="48">
                  <c:v>7.79112E-2</c:v>
                </c:pt>
                <c:pt idx="49">
                  <c:v>8.0075400000000005E-2</c:v>
                </c:pt>
                <c:pt idx="50">
                  <c:v>8.223960000000001E-2</c:v>
                </c:pt>
                <c:pt idx="51">
                  <c:v>8.4403800000000015E-2</c:v>
                </c:pt>
                <c:pt idx="52">
                  <c:v>8.656800000000002E-2</c:v>
                </c:pt>
                <c:pt idx="53">
                  <c:v>8.8732200000000025E-2</c:v>
                </c:pt>
                <c:pt idx="54">
                  <c:v>9.089640000000003E-2</c:v>
                </c:pt>
                <c:pt idx="55">
                  <c:v>0.119031</c:v>
                </c:pt>
              </c:numCache>
            </c:numRef>
          </c:cat>
          <c:val>
            <c:numRef>
              <c:f>'Overall Metrics'!$O$2:$O$57</c:f>
              <c:numCache>
                <c:formatCode>General</c:formatCode>
                <c:ptCount val="56"/>
                <c:pt idx="0">
                  <c:v>97</c:v>
                </c:pt>
                <c:pt idx="1">
                  <c:v>6</c:v>
                </c:pt>
                <c:pt idx="2">
                  <c:v>7</c:v>
                </c:pt>
                <c:pt idx="3">
                  <c:v>1</c:v>
                </c:pt>
                <c:pt idx="4">
                  <c:v>1</c:v>
                </c:pt>
                <c:pt idx="5">
                  <c:v>5</c:v>
                </c:pt>
                <c:pt idx="6">
                  <c:v>3</c:v>
                </c:pt>
                <c:pt idx="7">
                  <c:v>1</c:v>
                </c:pt>
                <c:pt idx="8">
                  <c:v>0</c:v>
                </c:pt>
                <c:pt idx="9">
                  <c:v>1</c:v>
                </c:pt>
                <c:pt idx="10">
                  <c:v>0</c:v>
                </c:pt>
                <c:pt idx="11">
                  <c:v>0</c:v>
                </c:pt>
                <c:pt idx="12">
                  <c:v>4</c:v>
                </c:pt>
                <c:pt idx="13">
                  <c:v>0</c:v>
                </c:pt>
                <c:pt idx="14">
                  <c:v>0</c:v>
                </c:pt>
                <c:pt idx="15">
                  <c:v>0</c:v>
                </c:pt>
                <c:pt idx="16">
                  <c:v>0</c:v>
                </c:pt>
                <c:pt idx="17">
                  <c:v>0</c:v>
                </c:pt>
                <c:pt idx="18">
                  <c:v>1</c:v>
                </c:pt>
                <c:pt idx="19">
                  <c:v>1</c:v>
                </c:pt>
                <c:pt idx="20">
                  <c:v>1</c:v>
                </c:pt>
                <c:pt idx="21">
                  <c:v>1</c:v>
                </c:pt>
                <c:pt idx="22">
                  <c:v>0</c:v>
                </c:pt>
                <c:pt idx="23">
                  <c:v>0</c:v>
                </c:pt>
                <c:pt idx="24">
                  <c:v>0</c:v>
                </c:pt>
                <c:pt idx="25">
                  <c:v>-5</c:v>
                </c:pt>
                <c:pt idx="26">
                  <c:v>1</c:v>
                </c:pt>
                <c:pt idx="27">
                  <c:v>0</c:v>
                </c:pt>
                <c:pt idx="28">
                  <c:v>0</c:v>
                </c:pt>
                <c:pt idx="29">
                  <c:v>0</c:v>
                </c:pt>
                <c:pt idx="30">
                  <c:v>0</c:v>
                </c:pt>
                <c:pt idx="31">
                  <c:v>0</c:v>
                </c:pt>
                <c:pt idx="32">
                  <c:v>0</c:v>
                </c:pt>
                <c:pt idx="33">
                  <c:v>0</c:v>
                </c:pt>
                <c:pt idx="34">
                  <c:v>0</c:v>
                </c:pt>
                <c:pt idx="35">
                  <c:v>0</c:v>
                </c:pt>
                <c:pt idx="36">
                  <c:v>-4</c:v>
                </c:pt>
                <c:pt idx="37">
                  <c:v>-4</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3</c:v>
                </c:pt>
                <c:pt idx="55">
                  <c:v>1</c:v>
                </c:pt>
              </c:numCache>
            </c:numRef>
          </c:val>
          <c:extLst>
            <c:ext xmlns:c16="http://schemas.microsoft.com/office/drawing/2014/chart" uri="{C3380CC4-5D6E-409C-BE32-E72D297353CC}">
              <c16:uniqueId val="{00000000-1C16-4232-A7A1-479A6EAC4AE3}"/>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68</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68</c:v>
                </c:pt>
                <c:pt idx="1">
                  <c:v>0</c:v>
                </c:pt>
                <c:pt idx="2">
                  <c:v>0</c:v>
                </c:pt>
                <c:pt idx="3">
                  <c:v>1</c:v>
                </c:pt>
                <c:pt idx="4">
                  <c:v>0</c:v>
                </c:pt>
                <c:pt idx="5">
                  <c:v>3</c:v>
                </c:pt>
                <c:pt idx="6">
                  <c:v>0</c:v>
                </c:pt>
                <c:pt idx="7">
                  <c:v>1</c:v>
                </c:pt>
                <c:pt idx="8">
                  <c:v>0</c:v>
                </c:pt>
                <c:pt idx="9">
                  <c:v>1</c:v>
                </c:pt>
                <c:pt idx="10">
                  <c:v>0</c:v>
                </c:pt>
                <c:pt idx="11">
                  <c:v>4</c:v>
                </c:pt>
                <c:pt idx="12">
                  <c:v>0</c:v>
                </c:pt>
                <c:pt idx="13">
                  <c:v>0</c:v>
                </c:pt>
                <c:pt idx="14">
                  <c:v>0</c:v>
                </c:pt>
                <c:pt idx="15">
                  <c:v>0</c:v>
                </c:pt>
                <c:pt idx="16">
                  <c:v>0</c:v>
                </c:pt>
                <c:pt idx="17">
                  <c:v>0</c:v>
                </c:pt>
                <c:pt idx="18">
                  <c:v>9</c:v>
                </c:pt>
                <c:pt idx="19">
                  <c:v>0</c:v>
                </c:pt>
                <c:pt idx="20">
                  <c:v>0</c:v>
                </c:pt>
                <c:pt idx="21">
                  <c:v>0</c:v>
                </c:pt>
                <c:pt idx="22">
                  <c:v>0</c:v>
                </c:pt>
                <c:pt idx="23">
                  <c:v>0</c:v>
                </c:pt>
                <c:pt idx="24">
                  <c:v>0</c:v>
                </c:pt>
                <c:pt idx="25">
                  <c:v>-48</c:v>
                </c:pt>
                <c:pt idx="26">
                  <c:v>0</c:v>
                </c:pt>
                <c:pt idx="27">
                  <c:v>0</c:v>
                </c:pt>
                <c:pt idx="28">
                  <c:v>0</c:v>
                </c:pt>
                <c:pt idx="29">
                  <c:v>0</c:v>
                </c:pt>
                <c:pt idx="30">
                  <c:v>0</c:v>
                </c:pt>
                <c:pt idx="31">
                  <c:v>0</c:v>
                </c:pt>
                <c:pt idx="32">
                  <c:v>0</c:v>
                </c:pt>
                <c:pt idx="33">
                  <c:v>0</c:v>
                </c:pt>
                <c:pt idx="34">
                  <c:v>0</c:v>
                </c:pt>
                <c:pt idx="35">
                  <c:v>0</c:v>
                </c:pt>
                <c:pt idx="36">
                  <c:v>-48</c:v>
                </c:pt>
                <c:pt idx="37">
                  <c:v>-48</c:v>
                </c:pt>
                <c:pt idx="38">
                  <c:v>0</c:v>
                </c:pt>
                <c:pt idx="39">
                  <c:v>1</c:v>
                </c:pt>
                <c:pt idx="40">
                  <c:v>0</c:v>
                </c:pt>
                <c:pt idx="41">
                  <c:v>0</c:v>
                </c:pt>
                <c:pt idx="42">
                  <c:v>0</c:v>
                </c:pt>
                <c:pt idx="43">
                  <c:v>0</c:v>
                </c:pt>
                <c:pt idx="44">
                  <c:v>0</c:v>
                </c:pt>
                <c:pt idx="45">
                  <c:v>0</c:v>
                </c:pt>
                <c:pt idx="46">
                  <c:v>0</c:v>
                </c:pt>
                <c:pt idx="47">
                  <c:v>0</c:v>
                </c:pt>
                <c:pt idx="48">
                  <c:v>4</c:v>
                </c:pt>
                <c:pt idx="49">
                  <c:v>0</c:v>
                </c:pt>
                <c:pt idx="50">
                  <c:v>0</c:v>
                </c:pt>
                <c:pt idx="51">
                  <c:v>0</c:v>
                </c:pt>
                <c:pt idx="52">
                  <c:v>0</c:v>
                </c:pt>
                <c:pt idx="53">
                  <c:v>0</c:v>
                </c:pt>
                <c:pt idx="54">
                  <c:v>0</c:v>
                </c:pt>
                <c:pt idx="55">
                  <c:v>43</c:v>
                </c:pt>
              </c:numCache>
            </c:numRef>
          </c:val>
          <c:extLst>
            <c:ext xmlns:c16="http://schemas.microsoft.com/office/drawing/2014/chart" uri="{C3380CC4-5D6E-409C-BE32-E72D297353CC}">
              <c16:uniqueId val="{00000000-41F2-40E1-811B-35CB3369408D}"/>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11</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11</c:v>
                </c:pt>
                <c:pt idx="1">
                  <c:v>4</c:v>
                </c:pt>
                <c:pt idx="2">
                  <c:v>7</c:v>
                </c:pt>
                <c:pt idx="3">
                  <c:v>1</c:v>
                </c:pt>
                <c:pt idx="4">
                  <c:v>0</c:v>
                </c:pt>
                <c:pt idx="5">
                  <c:v>0</c:v>
                </c:pt>
                <c:pt idx="6">
                  <c:v>1</c:v>
                </c:pt>
                <c:pt idx="7">
                  <c:v>9</c:v>
                </c:pt>
                <c:pt idx="8">
                  <c:v>6</c:v>
                </c:pt>
                <c:pt idx="9">
                  <c:v>7</c:v>
                </c:pt>
                <c:pt idx="10">
                  <c:v>0</c:v>
                </c:pt>
                <c:pt idx="11">
                  <c:v>3</c:v>
                </c:pt>
                <c:pt idx="12">
                  <c:v>55</c:v>
                </c:pt>
                <c:pt idx="13">
                  <c:v>3</c:v>
                </c:pt>
                <c:pt idx="14">
                  <c:v>2</c:v>
                </c:pt>
                <c:pt idx="15">
                  <c:v>1</c:v>
                </c:pt>
                <c:pt idx="16">
                  <c:v>3</c:v>
                </c:pt>
                <c:pt idx="17">
                  <c:v>2</c:v>
                </c:pt>
                <c:pt idx="18">
                  <c:v>0</c:v>
                </c:pt>
                <c:pt idx="19">
                  <c:v>1</c:v>
                </c:pt>
                <c:pt idx="20">
                  <c:v>1</c:v>
                </c:pt>
                <c:pt idx="21">
                  <c:v>0</c:v>
                </c:pt>
                <c:pt idx="22">
                  <c:v>1</c:v>
                </c:pt>
                <c:pt idx="23">
                  <c:v>7</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1</c:v>
                </c:pt>
                <c:pt idx="45">
                  <c:v>2</c:v>
                </c:pt>
                <c:pt idx="46">
                  <c:v>0</c:v>
                </c:pt>
                <c:pt idx="47">
                  <c:v>1</c:v>
                </c:pt>
                <c:pt idx="48">
                  <c:v>2</c:v>
                </c:pt>
                <c:pt idx="49">
                  <c:v>0</c:v>
                </c:pt>
                <c:pt idx="50">
                  <c:v>2</c:v>
                </c:pt>
                <c:pt idx="51">
                  <c:v>0</c:v>
                </c:pt>
                <c:pt idx="52">
                  <c:v>0</c:v>
                </c:pt>
                <c:pt idx="53">
                  <c:v>0</c:v>
                </c:pt>
                <c:pt idx="54">
                  <c:v>1</c:v>
                </c:pt>
                <c:pt idx="55">
                  <c:v>1</c:v>
                </c:pt>
              </c:numCache>
            </c:numRef>
          </c:val>
          <c:extLst>
            <c:ext xmlns:c16="http://schemas.microsoft.com/office/drawing/2014/chart" uri="{C3380CC4-5D6E-409C-BE32-E72D297353CC}">
              <c16:uniqueId val="{00000000-EFDF-4432-A3CE-E95A9FB01857}"/>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D05A-44C5-980D-18F4B566FE75}"/>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139" totalsRowShown="0" headerRowDxfId="100" dataDxfId="99">
  <autoFilter ref="A2:P139"/>
  <tableColumns count="16">
    <tableColumn id="1" name="Vertex 1"/>
    <tableColumn id="2" name="Vertex 2"/>
    <tableColumn id="3" name="Color" dataDxfId="98"/>
    <tableColumn id="4" name="Width" dataDxfId="97"/>
    <tableColumn id="11" name="Style" dataDxfId="96"/>
    <tableColumn id="5" name="Opacity" dataDxfId="95"/>
    <tableColumn id="6" name="Visibility" dataDxfId="94"/>
    <tableColumn id="10" name="Label" dataDxfId="93"/>
    <tableColumn id="12" name="Label Text Color" dataDxfId="92"/>
    <tableColumn id="13" name="Label Font Size" dataDxfId="91"/>
    <tableColumn id="14" name="Reciprocated?" dataDxfId="90"/>
    <tableColumn id="7" name="ID" dataDxfId="89"/>
    <tableColumn id="9" name="Dynamic Filter" dataDxfId="88"/>
    <tableColumn id="8" name="Edge Weight"/>
    <tableColumn id="15" name="Vertex 1 Group" dataDxfId="1" dataCellStyle="Normal">
      <calculatedColumnFormula>REPLACE(INDEX(GroupVertices[Group], MATCH(Edges[[#This Row],[Vertex 1]],GroupVertices[Vertex],0)),1,1,"")</calculatedColumnFormula>
    </tableColumn>
    <tableColumn id="16" name="Vertex 2 Group" dataDxfId="0"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43">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GroupEdges" displayName="GroupEdges" ref="A2:C33" totalsRowShown="0" headerRowDxfId="42" dataDxfId="41" dataCellStyle="NodeXL Required">
  <autoFilter ref="A2:C33"/>
  <tableColumns count="3">
    <tableColumn id="1" name="Group 1" dataDxfId="40" dataCellStyle="NodeXL Required"/>
    <tableColumn id="2" name="Group 2" dataDxfId="39" dataCellStyle="NodeXL Required"/>
    <tableColumn id="3" name="Edges" dataDxfId="38" dataCellStyle="NodeXL Graph Metric"/>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D170" totalsRowShown="0" headerRowDxfId="87" dataDxfId="86">
  <autoFilter ref="A2:AD170"/>
  <sortState ref="A3:AD170">
    <sortCondition ref="A34"/>
  </sortState>
  <tableColumns count="30">
    <tableColumn id="1" name="Vertex" dataDxfId="85"/>
    <tableColumn id="2" name="Color" dataDxfId="84"/>
    <tableColumn id="5" name="Shape" dataDxfId="83"/>
    <tableColumn id="6" name="Size" dataDxfId="82"/>
    <tableColumn id="4" name="Opacity" dataDxfId="81"/>
    <tableColumn id="7" name="Image File" dataDxfId="80"/>
    <tableColumn id="3" name="Visibility" dataDxfId="79"/>
    <tableColumn id="10" name="Label" dataDxfId="78"/>
    <tableColumn id="16" name="Label Fill Color" dataDxfId="77"/>
    <tableColumn id="9" name="Label Position" dataDxfId="76"/>
    <tableColumn id="8" name="Tooltip" dataDxfId="75"/>
    <tableColumn id="18" name="Layout Order" dataDxfId="74"/>
    <tableColumn id="13" name="X" dataDxfId="73"/>
    <tableColumn id="14" name="Y" dataDxfId="72"/>
    <tableColumn id="12" name="Locked?" dataDxfId="71"/>
    <tableColumn id="19" name="Polar R" dataDxfId="70"/>
    <tableColumn id="20" name="Polar Angle" dataDxfId="20"/>
    <tableColumn id="21" name="Degree" dataDxfId="18" dataCellStyle="NodeXL Graph Metric"/>
    <tableColumn id="22" name="In-Degree" dataDxfId="19"/>
    <tableColumn id="23" name="Out-Degree" dataDxfId="15"/>
    <tableColumn id="24" name="Betweenness Centrality" dataDxfId="14" dataCellStyle="NodeXL Graph Metric"/>
    <tableColumn id="25" name="Closeness Centrality" dataDxfId="13" dataCellStyle="NodeXL Graph Metric"/>
    <tableColumn id="26" name="Eigenvector Centrality" dataDxfId="11" dataCellStyle="NodeXL Graph Metric"/>
    <tableColumn id="15" name="PageRank" dataDxfId="12" dataCellStyle="NodeXL Graph Metric"/>
    <tableColumn id="27" name="Clustering Coefficient" dataDxfId="16" dataCellStyle="NodeXL Graph Metric"/>
    <tableColumn id="29" name="Reciprocated Vertex Pair Ratio" dataDxfId="17"/>
    <tableColumn id="11" name="ID" dataDxfId="69"/>
    <tableColumn id="28" name="Dynamic Filter" dataDxfId="68"/>
    <tableColumn id="17" name="Add Your Own Columns Here" dataDxfId="3"/>
    <tableColumn id="30" name="Vertex Group" dataDxfId="2"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33" totalsRowShown="0" headerRowDxfId="67">
  <autoFilter ref="A2:X33"/>
  <tableColumns count="24">
    <tableColumn id="1" name="Group" dataDxfId="10" dataCellStyle="NodeXL Required"/>
    <tableColumn id="2" name="Vertex Color" dataDxfId="9" dataCellStyle="NodeXL Visual Property"/>
    <tableColumn id="3" name="Vertex Shape" dataDxfId="7" dataCellStyle="NodeXL Visual Property"/>
    <tableColumn id="22" name="Visibility" dataDxfId="8"/>
    <tableColumn id="4" name="Collapsed?"/>
    <tableColumn id="18" name="Label" dataDxfId="66"/>
    <tableColumn id="20" name="Collapsed X"/>
    <tableColumn id="21" name="Collapsed Y"/>
    <tableColumn id="6" name="ID" dataDxfId="65"/>
    <tableColumn id="19" name="Collapsed Properties" dataDxfId="35"/>
    <tableColumn id="5" name="Vertices" dataDxfId="34" dataCellStyle="NodeXL Graph Metric"/>
    <tableColumn id="7" name="Unique Edges" dataDxfId="33" dataCellStyle="NodeXL Graph Metric"/>
    <tableColumn id="8" name="Edges With Duplicates" dataDxfId="32" dataCellStyle="NodeXL Graph Metric"/>
    <tableColumn id="9" name="Total Edges" dataDxfId="31" dataCellStyle="NodeXL Graph Metric"/>
    <tableColumn id="10" name="Self-Loops" dataDxfId="30" dataCellStyle="NodeXL Graph Metric"/>
    <tableColumn id="24" name="Reciprocated Vertex Pair Ratio" dataDxfId="29" dataCellStyle="NodeXL Graph Metric"/>
    <tableColumn id="25" name="Reciprocated Edge Ratio" dataDxfId="28" dataCellStyle="NodeXL Graph Metric"/>
    <tableColumn id="11" name="Connected Components" dataDxfId="27" dataCellStyle="NodeXL Graph Metric"/>
    <tableColumn id="12" name="Single-Vertex Connected Components" dataDxfId="26" dataCellStyle="NodeXL Graph Metric"/>
    <tableColumn id="13" name="Maximum Vertices in a Connected Component" dataDxfId="25" dataCellStyle="NodeXL Graph Metric"/>
    <tableColumn id="14" name="Maximum Edges in a Connected Component" dataDxfId="24" dataCellStyle="NodeXL Graph Metric"/>
    <tableColumn id="15" name="Maximum Geodesic Distance (Diameter)" dataDxfId="23" dataCellStyle="NodeXL Graph Metric"/>
    <tableColumn id="16" name="Average Geodesic Distance" dataDxfId="22" dataCellStyle="NodeXL Graph Metric"/>
    <tableColumn id="17" name="Graph Density" dataDxfId="21"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136" totalsRowShown="0" headerRowDxfId="64" dataDxfId="63">
  <autoFilter ref="A1:C136"/>
  <tableColumns count="3">
    <tableColumn id="1" name="Group" dataDxfId="6" dataCellStyle="Normal"/>
    <tableColumn id="2" name="Vertex" dataDxfId="5" dataCellStyle="Normal"/>
    <tableColumn id="3" name="Vertex ID" dataDxfId="4"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37" dataCellStyle="NodeXL Graph Metric"/>
    <tableColumn id="2" name="Value" dataDxfId="36"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62"/>
    <tableColumn id="2" name="Degree Frequency" dataDxfId="61">
      <calculatedColumnFormula>COUNTIF(Vertices[Degree], "&gt;= " &amp; D2) - COUNTIF(Vertices[Degree], "&gt;=" &amp; D3)</calculatedColumnFormula>
    </tableColumn>
    <tableColumn id="3" name="In-Degree Bin" dataDxfId="60"/>
    <tableColumn id="4" name="In-Degree Frequency" dataDxfId="59">
      <calculatedColumnFormula>COUNTIF(Vertices[In-Degree], "&gt;= " &amp; F2) - COUNTIF(Vertices[In-Degree], "&gt;=" &amp; F3)</calculatedColumnFormula>
    </tableColumn>
    <tableColumn id="5" name="Out-Degree Bin" dataDxfId="58"/>
    <tableColumn id="6" name="Out-Degree Frequency" dataDxfId="57">
      <calculatedColumnFormula>COUNTIF(Vertices[Out-Degree], "&gt;= " &amp; H2) - COUNTIF(Vertices[Out-Degree], "&gt;=" &amp; H3)</calculatedColumnFormula>
    </tableColumn>
    <tableColumn id="7" name="Betweenness Centrality Bin" dataDxfId="56"/>
    <tableColumn id="8" name="Betweenness Centrality Frequency" dataDxfId="55">
      <calculatedColumnFormula>COUNTIF(Vertices[Betweenness Centrality], "&gt;= " &amp; J2) - COUNTIF(Vertices[Betweenness Centrality], "&gt;=" &amp; J3)</calculatedColumnFormula>
    </tableColumn>
    <tableColumn id="9" name="Closeness Centrality Bin" dataDxfId="54"/>
    <tableColumn id="10" name="Closeness Centrality Frequency" dataDxfId="53">
      <calculatedColumnFormula>COUNTIF(Vertices[Closeness Centrality], "&gt;= " &amp; L2) - COUNTIF(Vertices[Closeness Centrality], "&gt;=" &amp; L3)</calculatedColumnFormula>
    </tableColumn>
    <tableColumn id="11" name="Eigenvector Centrality Bin" dataDxfId="52"/>
    <tableColumn id="12" name="Eigenvector Centrality Frequency" dataDxfId="51">
      <calculatedColumnFormula>COUNTIF(Vertices[Eigenvector Centrality], "&gt;= " &amp; N2) - COUNTIF(Vertices[Eigenvector Centrality], "&gt;=" &amp; N3)</calculatedColumnFormula>
    </tableColumn>
    <tableColumn id="18" name="PageRank Bin" dataDxfId="50"/>
    <tableColumn id="17" name="PageRank Frequency" dataDxfId="49">
      <calculatedColumnFormula>COUNTIF(Vertices[Eigenvector Centrality], "&gt;= " &amp; P2) - COUNTIF(Vertices[Eigenvector Centrality], "&gt;=" &amp; P3)</calculatedColumnFormula>
    </tableColumn>
    <tableColumn id="13" name="Clustering Coefficient Bin" dataDxfId="48"/>
    <tableColumn id="14" name="Clustering Coefficient Frequency" dataDxfId="47">
      <calculatedColumnFormula>COUNTIF(Vertices[Clustering Coefficient], "&gt;= " &amp; R2) - COUNTIF(Vertices[Clustering Coefficient], "&gt;=" &amp; R3)</calculatedColumnFormula>
    </tableColumn>
    <tableColumn id="15" name="Dynamic Filter Bin" dataDxfId="46"/>
    <tableColumn id="16" name="Dynamic Filter Frequency" dataDxfId="45">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autoFilter ref="A41:B44"/>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44">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140"/>
  <sheetViews>
    <sheetView workbookViewId="0">
      <pane xSplit="2" ySplit="2" topLeftCell="C80" activePane="bottomRight" state="frozen"/>
      <selection pane="topRight" activeCell="C1" sqref="C1"/>
      <selection pane="bottomLeft" activeCell="A3" sqref="A3"/>
      <selection pane="bottomRight" activeCell="A98" sqref="A98:P98 A96:P96 A93:P93 A78:P78 A37:P38"/>
    </sheetView>
  </sheetViews>
  <sheetFormatPr defaultRowHeight="14.25" customHeight="1" x14ac:dyDescent="0.25"/>
  <cols>
    <col min="1" max="1" width="26.140625" style="1" customWidth="1"/>
    <col min="2" max="2" width="27.1406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0.7109375" bestFit="1" customWidth="1"/>
    <col min="17" max="17" width="11" bestFit="1" customWidth="1"/>
    <col min="18" max="18" width="10.28515625" bestFit="1" customWidth="1"/>
  </cols>
  <sheetData>
    <row r="1" spans="1:16" ht="14.25" customHeight="1" x14ac:dyDescent="0.25">
      <c r="C1" s="16" t="s">
        <v>40</v>
      </c>
      <c r="D1" s="17"/>
      <c r="E1" s="17"/>
      <c r="F1" s="17"/>
      <c r="G1" s="16"/>
      <c r="H1" s="14" t="s">
        <v>44</v>
      </c>
      <c r="I1" s="62"/>
      <c r="J1" s="62"/>
      <c r="K1" s="33" t="s">
        <v>43</v>
      </c>
      <c r="L1" s="18" t="s">
        <v>41</v>
      </c>
      <c r="M1" s="18"/>
      <c r="N1" s="15" t="s">
        <v>42</v>
      </c>
    </row>
    <row r="2" spans="1:16" ht="14.25" customHeight="1" x14ac:dyDescent="0.25">
      <c r="A2" s="11" t="s">
        <v>0</v>
      </c>
      <c r="B2" s="11" t="s">
        <v>1</v>
      </c>
      <c r="C2" s="13" t="s">
        <v>2</v>
      </c>
      <c r="D2" s="13" t="s">
        <v>3</v>
      </c>
      <c r="E2" s="13" t="s">
        <v>131</v>
      </c>
      <c r="F2" s="13" t="s">
        <v>4</v>
      </c>
      <c r="G2" s="13" t="s">
        <v>11</v>
      </c>
      <c r="H2" s="11" t="s">
        <v>47</v>
      </c>
      <c r="I2" s="13" t="s">
        <v>161</v>
      </c>
      <c r="J2" s="13" t="s">
        <v>162</v>
      </c>
      <c r="K2" s="13" t="s">
        <v>166</v>
      </c>
      <c r="L2" s="13" t="s">
        <v>12</v>
      </c>
      <c r="M2" s="13" t="s">
        <v>39</v>
      </c>
      <c r="N2" s="13" t="s">
        <v>310</v>
      </c>
      <c r="O2" s="13" t="s">
        <v>363</v>
      </c>
      <c r="P2" s="13" t="s">
        <v>364</v>
      </c>
    </row>
    <row r="3" spans="1:16" ht="14.25" customHeight="1" thickBot="1" x14ac:dyDescent="0.3">
      <c r="A3" s="76" t="s">
        <v>175</v>
      </c>
      <c r="B3" s="76" t="s">
        <v>176</v>
      </c>
      <c r="C3" s="77"/>
      <c r="D3" s="78">
        <v>2</v>
      </c>
      <c r="E3" s="79"/>
      <c r="F3" s="80"/>
      <c r="G3" s="77"/>
      <c r="H3" s="81"/>
      <c r="I3" s="82"/>
      <c r="J3" s="82"/>
      <c r="K3" s="51"/>
      <c r="L3" s="83">
        <v>3</v>
      </c>
      <c r="M3" s="83"/>
      <c r="N3" s="84">
        <v>2</v>
      </c>
      <c r="O3" s="93" t="str">
        <f>REPLACE(INDEX(GroupVertices[Group], MATCH(Edges[[#This Row],[Vertex 1]],GroupVertices[Vertex],0)),1,1,"")</f>
        <v>1</v>
      </c>
      <c r="P3" s="93" t="str">
        <f>REPLACE(INDEX(GroupVertices[Group], MATCH(Edges[[#This Row],[Vertex 2]],GroupVertices[Vertex],0)),1,1,"")</f>
        <v>1</v>
      </c>
    </row>
    <row r="4" spans="1:16" ht="14.25" customHeight="1" thickTop="1" thickBot="1" x14ac:dyDescent="0.3">
      <c r="A4" s="76" t="s">
        <v>175</v>
      </c>
      <c r="B4" s="76" t="s">
        <v>177</v>
      </c>
      <c r="C4" s="77"/>
      <c r="D4" s="78">
        <v>2</v>
      </c>
      <c r="E4" s="79"/>
      <c r="F4" s="80"/>
      <c r="G4" s="77"/>
      <c r="H4" s="81"/>
      <c r="I4" s="82"/>
      <c r="J4" s="82"/>
      <c r="K4" s="51"/>
      <c r="L4" s="83">
        <v>4</v>
      </c>
      <c r="M4" s="83"/>
      <c r="N4" s="84">
        <v>2</v>
      </c>
      <c r="O4" s="93" t="str">
        <f>REPLACE(INDEX(GroupVertices[Group], MATCH(Edges[[#This Row],[Vertex 1]],GroupVertices[Vertex],0)),1,1,"")</f>
        <v>1</v>
      </c>
      <c r="P4" s="93" t="str">
        <f>REPLACE(INDEX(GroupVertices[Group], MATCH(Edges[[#This Row],[Vertex 2]],GroupVertices[Vertex],0)),1,1,"")</f>
        <v>1</v>
      </c>
    </row>
    <row r="5" spans="1:16" ht="14.25" customHeight="1" thickTop="1" thickBot="1" x14ac:dyDescent="0.3">
      <c r="A5" s="76" t="s">
        <v>175</v>
      </c>
      <c r="B5" s="76" t="s">
        <v>178</v>
      </c>
      <c r="C5" s="77"/>
      <c r="D5" s="78">
        <v>2</v>
      </c>
      <c r="E5" s="79"/>
      <c r="F5" s="80"/>
      <c r="G5" s="77"/>
      <c r="H5" s="81"/>
      <c r="I5" s="82"/>
      <c r="J5" s="82"/>
      <c r="K5" s="51"/>
      <c r="L5" s="83">
        <v>5</v>
      </c>
      <c r="M5" s="83"/>
      <c r="N5" s="84">
        <v>2</v>
      </c>
      <c r="O5" s="93" t="str">
        <f>REPLACE(INDEX(GroupVertices[Group], MATCH(Edges[[#This Row],[Vertex 1]],GroupVertices[Vertex],0)),1,1,"")</f>
        <v>1</v>
      </c>
      <c r="P5" s="93" t="str">
        <f>REPLACE(INDEX(GroupVertices[Group], MATCH(Edges[[#This Row],[Vertex 2]],GroupVertices[Vertex],0)),1,1,"")</f>
        <v>1</v>
      </c>
    </row>
    <row r="6" spans="1:16" ht="14.25" customHeight="1" thickTop="1" thickBot="1" x14ac:dyDescent="0.3">
      <c r="A6" s="76" t="s">
        <v>179</v>
      </c>
      <c r="B6" s="76" t="s">
        <v>180</v>
      </c>
      <c r="C6" s="77"/>
      <c r="D6" s="78">
        <v>1</v>
      </c>
      <c r="E6" s="79"/>
      <c r="F6" s="80"/>
      <c r="G6" s="77"/>
      <c r="H6" s="81"/>
      <c r="I6" s="82"/>
      <c r="J6" s="82"/>
      <c r="K6" s="51"/>
      <c r="L6" s="83">
        <v>6</v>
      </c>
      <c r="M6" s="83"/>
      <c r="N6" s="84">
        <v>1</v>
      </c>
      <c r="O6" s="93" t="str">
        <f>REPLACE(INDEX(GroupVertices[Group], MATCH(Edges[[#This Row],[Vertex 1]],GroupVertices[Vertex],0)),1,1,"")</f>
        <v>1</v>
      </c>
      <c r="P6" s="93" t="str">
        <f>REPLACE(INDEX(GroupVertices[Group], MATCH(Edges[[#This Row],[Vertex 2]],GroupVertices[Vertex],0)),1,1,"")</f>
        <v>1</v>
      </c>
    </row>
    <row r="7" spans="1:16" ht="14.25" customHeight="1" thickTop="1" thickBot="1" x14ac:dyDescent="0.3">
      <c r="A7" s="76" t="s">
        <v>181</v>
      </c>
      <c r="B7" s="76" t="s">
        <v>182</v>
      </c>
      <c r="C7" s="77"/>
      <c r="D7" s="78">
        <v>3</v>
      </c>
      <c r="E7" s="79"/>
      <c r="F7" s="80"/>
      <c r="G7" s="77"/>
      <c r="H7" s="81"/>
      <c r="I7" s="82"/>
      <c r="J7" s="82"/>
      <c r="K7" s="51"/>
      <c r="L7" s="83">
        <v>7</v>
      </c>
      <c r="M7" s="83"/>
      <c r="N7" s="84">
        <v>3</v>
      </c>
      <c r="O7" s="93" t="str">
        <f>REPLACE(INDEX(GroupVertices[Group], MATCH(Edges[[#This Row],[Vertex 1]],GroupVertices[Vertex],0)),1,1,"")</f>
        <v>8</v>
      </c>
      <c r="P7" s="93" t="str">
        <f>REPLACE(INDEX(GroupVertices[Group], MATCH(Edges[[#This Row],[Vertex 2]],GroupVertices[Vertex],0)),1,1,"")</f>
        <v>8</v>
      </c>
    </row>
    <row r="8" spans="1:16" ht="14.25" customHeight="1" thickTop="1" thickBot="1" x14ac:dyDescent="0.3">
      <c r="A8" s="76" t="s">
        <v>181</v>
      </c>
      <c r="B8" s="76" t="s">
        <v>183</v>
      </c>
      <c r="C8" s="77"/>
      <c r="D8" s="78">
        <v>1</v>
      </c>
      <c r="E8" s="79"/>
      <c r="F8" s="80"/>
      <c r="G8" s="77"/>
      <c r="H8" s="81"/>
      <c r="I8" s="82"/>
      <c r="J8" s="82"/>
      <c r="K8" s="51"/>
      <c r="L8" s="83">
        <v>8</v>
      </c>
      <c r="M8" s="83"/>
      <c r="N8" s="84">
        <v>1</v>
      </c>
      <c r="O8" s="93" t="str">
        <f>REPLACE(INDEX(GroupVertices[Group], MATCH(Edges[[#This Row],[Vertex 1]],GroupVertices[Vertex],0)),1,1,"")</f>
        <v>8</v>
      </c>
      <c r="P8" s="93" t="str">
        <f>REPLACE(INDEX(GroupVertices[Group], MATCH(Edges[[#This Row],[Vertex 2]],GroupVertices[Vertex],0)),1,1,"")</f>
        <v>8</v>
      </c>
    </row>
    <row r="9" spans="1:16" ht="14.25" customHeight="1" thickTop="1" thickBot="1" x14ac:dyDescent="0.3">
      <c r="A9" s="76" t="s">
        <v>181</v>
      </c>
      <c r="B9" s="76" t="s">
        <v>184</v>
      </c>
      <c r="C9" s="77"/>
      <c r="D9" s="78">
        <v>1</v>
      </c>
      <c r="E9" s="79"/>
      <c r="F9" s="80"/>
      <c r="G9" s="77"/>
      <c r="H9" s="81"/>
      <c r="I9" s="82"/>
      <c r="J9" s="82"/>
      <c r="K9" s="51"/>
      <c r="L9" s="83">
        <v>9</v>
      </c>
      <c r="M9" s="83"/>
      <c r="N9" s="84">
        <v>1</v>
      </c>
      <c r="O9" s="93" t="str">
        <f>REPLACE(INDEX(GroupVertices[Group], MATCH(Edges[[#This Row],[Vertex 1]],GroupVertices[Vertex],0)),1,1,"")</f>
        <v>8</v>
      </c>
      <c r="P9" s="93" t="str">
        <f>REPLACE(INDEX(GroupVertices[Group], MATCH(Edges[[#This Row],[Vertex 2]],GroupVertices[Vertex],0)),1,1,"")</f>
        <v>8</v>
      </c>
    </row>
    <row r="10" spans="1:16" ht="14.25" customHeight="1" thickTop="1" thickBot="1" x14ac:dyDescent="0.3">
      <c r="A10" s="76" t="s">
        <v>185</v>
      </c>
      <c r="B10" s="76" t="s">
        <v>186</v>
      </c>
      <c r="C10" s="77"/>
      <c r="D10" s="78">
        <v>1</v>
      </c>
      <c r="E10" s="79"/>
      <c r="F10" s="80"/>
      <c r="G10" s="77"/>
      <c r="H10" s="81"/>
      <c r="I10" s="82"/>
      <c r="J10" s="82"/>
      <c r="K10" s="51"/>
      <c r="L10" s="83">
        <v>10</v>
      </c>
      <c r="M10" s="83"/>
      <c r="N10" s="84">
        <v>1</v>
      </c>
      <c r="O10" s="93" t="str">
        <f>REPLACE(INDEX(GroupVertices[Group], MATCH(Edges[[#This Row],[Vertex 1]],GroupVertices[Vertex],0)),1,1,"")</f>
        <v>7</v>
      </c>
      <c r="P10" s="93" t="str">
        <f>REPLACE(INDEX(GroupVertices[Group], MATCH(Edges[[#This Row],[Vertex 2]],GroupVertices[Vertex],0)),1,1,"")</f>
        <v>7</v>
      </c>
    </row>
    <row r="11" spans="1:16" ht="14.25" customHeight="1" thickTop="1" thickBot="1" x14ac:dyDescent="0.3">
      <c r="A11" s="76" t="s">
        <v>185</v>
      </c>
      <c r="B11" s="76" t="s">
        <v>187</v>
      </c>
      <c r="C11" s="77"/>
      <c r="D11" s="78">
        <v>1</v>
      </c>
      <c r="E11" s="79"/>
      <c r="F11" s="80"/>
      <c r="G11" s="77"/>
      <c r="H11" s="81"/>
      <c r="I11" s="82"/>
      <c r="J11" s="82"/>
      <c r="K11" s="51"/>
      <c r="L11" s="83">
        <v>11</v>
      </c>
      <c r="M11" s="83"/>
      <c r="N11" s="84">
        <v>1</v>
      </c>
      <c r="O11" s="93" t="str">
        <f>REPLACE(INDEX(GroupVertices[Group], MATCH(Edges[[#This Row],[Vertex 1]],GroupVertices[Vertex],0)),1,1,"")</f>
        <v>7</v>
      </c>
      <c r="P11" s="93" t="str">
        <f>REPLACE(INDEX(GroupVertices[Group], MATCH(Edges[[#This Row],[Vertex 2]],GroupVertices[Vertex],0)),1,1,"")</f>
        <v>7</v>
      </c>
    </row>
    <row r="12" spans="1:16" ht="14.25" customHeight="1" thickTop="1" thickBot="1" x14ac:dyDescent="0.3">
      <c r="A12" s="76" t="s">
        <v>185</v>
      </c>
      <c r="B12" s="76" t="s">
        <v>188</v>
      </c>
      <c r="C12" s="77"/>
      <c r="D12" s="78">
        <v>1</v>
      </c>
      <c r="E12" s="79"/>
      <c r="F12" s="80"/>
      <c r="G12" s="77"/>
      <c r="H12" s="81"/>
      <c r="I12" s="82"/>
      <c r="J12" s="82"/>
      <c r="K12" s="51"/>
      <c r="L12" s="83">
        <v>12</v>
      </c>
      <c r="M12" s="83"/>
      <c r="N12" s="84">
        <v>1</v>
      </c>
      <c r="O12" s="93" t="str">
        <f>REPLACE(INDEX(GroupVertices[Group], MATCH(Edges[[#This Row],[Vertex 1]],GroupVertices[Vertex],0)),1,1,"")</f>
        <v>7</v>
      </c>
      <c r="P12" s="93" t="str">
        <f>REPLACE(INDEX(GroupVertices[Group], MATCH(Edges[[#This Row],[Vertex 2]],GroupVertices[Vertex],0)),1,1,"")</f>
        <v>7</v>
      </c>
    </row>
    <row r="13" spans="1:16" ht="14.25" customHeight="1" thickTop="1" thickBot="1" x14ac:dyDescent="0.3">
      <c r="A13" s="76" t="s">
        <v>189</v>
      </c>
      <c r="B13" s="76" t="s">
        <v>190</v>
      </c>
      <c r="C13" s="77"/>
      <c r="D13" s="78">
        <v>1</v>
      </c>
      <c r="E13" s="79"/>
      <c r="F13" s="80"/>
      <c r="G13" s="77"/>
      <c r="H13" s="81"/>
      <c r="I13" s="82"/>
      <c r="J13" s="82"/>
      <c r="K13" s="51"/>
      <c r="L13" s="83">
        <v>13</v>
      </c>
      <c r="M13" s="83"/>
      <c r="N13" s="84">
        <v>1</v>
      </c>
      <c r="O13" s="93" t="str">
        <f>REPLACE(INDEX(GroupVertices[Group], MATCH(Edges[[#This Row],[Vertex 1]],GroupVertices[Vertex],0)),1,1,"")</f>
        <v>2</v>
      </c>
      <c r="P13" s="93" t="str">
        <f>REPLACE(INDEX(GroupVertices[Group], MATCH(Edges[[#This Row],[Vertex 2]],GroupVertices[Vertex],0)),1,1,"")</f>
        <v>2</v>
      </c>
    </row>
    <row r="14" spans="1:16" ht="14.25" customHeight="1" thickTop="1" thickBot="1" x14ac:dyDescent="0.3">
      <c r="A14" s="76" t="s">
        <v>189</v>
      </c>
      <c r="B14" s="76" t="s">
        <v>191</v>
      </c>
      <c r="C14" s="77"/>
      <c r="D14" s="78">
        <v>2</v>
      </c>
      <c r="E14" s="79"/>
      <c r="F14" s="80"/>
      <c r="G14" s="77"/>
      <c r="H14" s="81"/>
      <c r="I14" s="82"/>
      <c r="J14" s="82"/>
      <c r="K14" s="51"/>
      <c r="L14" s="83">
        <v>14</v>
      </c>
      <c r="M14" s="83"/>
      <c r="N14" s="84">
        <v>2</v>
      </c>
      <c r="O14" s="93" t="str">
        <f>REPLACE(INDEX(GroupVertices[Group], MATCH(Edges[[#This Row],[Vertex 1]],GroupVertices[Vertex],0)),1,1,"")</f>
        <v>2</v>
      </c>
      <c r="P14" s="93" t="str">
        <f>REPLACE(INDEX(GroupVertices[Group], MATCH(Edges[[#This Row],[Vertex 2]],GroupVertices[Vertex],0)),1,1,"")</f>
        <v>2</v>
      </c>
    </row>
    <row r="15" spans="1:16" ht="14.25" customHeight="1" thickTop="1" thickBot="1" x14ac:dyDescent="0.3">
      <c r="A15" s="76" t="s">
        <v>192</v>
      </c>
      <c r="B15" s="76" t="s">
        <v>193</v>
      </c>
      <c r="C15" s="77"/>
      <c r="D15" s="78">
        <v>4</v>
      </c>
      <c r="E15" s="79"/>
      <c r="F15" s="80"/>
      <c r="G15" s="77"/>
      <c r="H15" s="81"/>
      <c r="I15" s="82"/>
      <c r="J15" s="82"/>
      <c r="K15" s="51"/>
      <c r="L15" s="83">
        <v>15</v>
      </c>
      <c r="M15" s="83"/>
      <c r="N15" s="84">
        <v>4</v>
      </c>
      <c r="O15" s="93" t="str">
        <f>REPLACE(INDEX(GroupVertices[Group], MATCH(Edges[[#This Row],[Vertex 1]],GroupVertices[Vertex],0)),1,1,"")</f>
        <v>1</v>
      </c>
      <c r="P15" s="93" t="str">
        <f>REPLACE(INDEX(GroupVertices[Group], MATCH(Edges[[#This Row],[Vertex 2]],GroupVertices[Vertex],0)),1,1,"")</f>
        <v>1</v>
      </c>
    </row>
    <row r="16" spans="1:16" ht="14.25" customHeight="1" thickTop="1" thickBot="1" x14ac:dyDescent="0.3">
      <c r="A16" s="76" t="s">
        <v>192</v>
      </c>
      <c r="B16" s="76" t="s">
        <v>194</v>
      </c>
      <c r="C16" s="77"/>
      <c r="D16" s="78">
        <v>1</v>
      </c>
      <c r="E16" s="79"/>
      <c r="F16" s="80"/>
      <c r="G16" s="77"/>
      <c r="H16" s="81"/>
      <c r="I16" s="82"/>
      <c r="J16" s="82"/>
      <c r="K16" s="51"/>
      <c r="L16" s="83">
        <v>16</v>
      </c>
      <c r="M16" s="83"/>
      <c r="N16" s="84">
        <v>1</v>
      </c>
      <c r="O16" s="93" t="str">
        <f>REPLACE(INDEX(GroupVertices[Group], MATCH(Edges[[#This Row],[Vertex 1]],GroupVertices[Vertex],0)),1,1,"")</f>
        <v>1</v>
      </c>
      <c r="P16" s="93" t="str">
        <f>REPLACE(INDEX(GroupVertices[Group], MATCH(Edges[[#This Row],[Vertex 2]],GroupVertices[Vertex],0)),1,1,"")</f>
        <v>1</v>
      </c>
    </row>
    <row r="17" spans="1:16" ht="14.25" customHeight="1" thickTop="1" thickBot="1" x14ac:dyDescent="0.3">
      <c r="A17" s="76" t="s">
        <v>180</v>
      </c>
      <c r="B17" s="76" t="s">
        <v>195</v>
      </c>
      <c r="C17" s="77"/>
      <c r="D17" s="78">
        <v>1</v>
      </c>
      <c r="E17" s="79"/>
      <c r="F17" s="80"/>
      <c r="G17" s="77"/>
      <c r="H17" s="81"/>
      <c r="I17" s="82"/>
      <c r="J17" s="82"/>
      <c r="K17" s="51"/>
      <c r="L17" s="83">
        <v>17</v>
      </c>
      <c r="M17" s="83"/>
      <c r="N17" s="84">
        <v>1</v>
      </c>
      <c r="O17" s="93" t="str">
        <f>REPLACE(INDEX(GroupVertices[Group], MATCH(Edges[[#This Row],[Vertex 1]],GroupVertices[Vertex],0)),1,1,"")</f>
        <v>1</v>
      </c>
      <c r="P17" s="93" t="str">
        <f>REPLACE(INDEX(GroupVertices[Group], MATCH(Edges[[#This Row],[Vertex 2]],GroupVertices[Vertex],0)),1,1,"")</f>
        <v>1</v>
      </c>
    </row>
    <row r="18" spans="1:16" ht="14.25" customHeight="1" thickTop="1" thickBot="1" x14ac:dyDescent="0.3">
      <c r="A18" s="76" t="s">
        <v>180</v>
      </c>
      <c r="B18" s="76" t="s">
        <v>196</v>
      </c>
      <c r="C18" s="77"/>
      <c r="D18" s="78">
        <v>1</v>
      </c>
      <c r="E18" s="79"/>
      <c r="F18" s="80"/>
      <c r="G18" s="77"/>
      <c r="H18" s="81"/>
      <c r="I18" s="82"/>
      <c r="J18" s="82"/>
      <c r="K18" s="51"/>
      <c r="L18" s="83">
        <v>18</v>
      </c>
      <c r="M18" s="83"/>
      <c r="N18" s="84">
        <v>1</v>
      </c>
      <c r="O18" s="93" t="str">
        <f>REPLACE(INDEX(GroupVertices[Group], MATCH(Edges[[#This Row],[Vertex 1]],GroupVertices[Vertex],0)),1,1,"")</f>
        <v>1</v>
      </c>
      <c r="P18" s="93" t="str">
        <f>REPLACE(INDEX(GroupVertices[Group], MATCH(Edges[[#This Row],[Vertex 2]],GroupVertices[Vertex],0)),1,1,"")</f>
        <v>1</v>
      </c>
    </row>
    <row r="19" spans="1:16" ht="14.25" customHeight="1" thickTop="1" thickBot="1" x14ac:dyDescent="0.3">
      <c r="A19" s="76" t="s">
        <v>180</v>
      </c>
      <c r="B19" s="76" t="s">
        <v>197</v>
      </c>
      <c r="C19" s="77"/>
      <c r="D19" s="78">
        <v>1</v>
      </c>
      <c r="E19" s="79"/>
      <c r="F19" s="80"/>
      <c r="G19" s="77"/>
      <c r="H19" s="81"/>
      <c r="I19" s="82"/>
      <c r="J19" s="82"/>
      <c r="K19" s="51"/>
      <c r="L19" s="83">
        <v>19</v>
      </c>
      <c r="M19" s="83"/>
      <c r="N19" s="84">
        <v>1</v>
      </c>
      <c r="O19" s="93" t="str">
        <f>REPLACE(INDEX(GroupVertices[Group], MATCH(Edges[[#This Row],[Vertex 1]],GroupVertices[Vertex],0)),1,1,"")</f>
        <v>1</v>
      </c>
      <c r="P19" s="93" t="str">
        <f>REPLACE(INDEX(GroupVertices[Group], MATCH(Edges[[#This Row],[Vertex 2]],GroupVertices[Vertex],0)),1,1,"")</f>
        <v>1</v>
      </c>
    </row>
    <row r="20" spans="1:16" ht="14.25" customHeight="1" thickTop="1" thickBot="1" x14ac:dyDescent="0.3">
      <c r="A20" s="76" t="s">
        <v>180</v>
      </c>
      <c r="B20" s="76" t="s">
        <v>198</v>
      </c>
      <c r="C20" s="77"/>
      <c r="D20" s="78">
        <v>1</v>
      </c>
      <c r="E20" s="79"/>
      <c r="F20" s="80"/>
      <c r="G20" s="77"/>
      <c r="H20" s="81"/>
      <c r="I20" s="82"/>
      <c r="J20" s="82"/>
      <c r="K20" s="51"/>
      <c r="L20" s="83">
        <v>20</v>
      </c>
      <c r="M20" s="83"/>
      <c r="N20" s="84">
        <v>1</v>
      </c>
      <c r="O20" s="93" t="str">
        <f>REPLACE(INDEX(GroupVertices[Group], MATCH(Edges[[#This Row],[Vertex 1]],GroupVertices[Vertex],0)),1,1,"")</f>
        <v>1</v>
      </c>
      <c r="P20" s="93" t="str">
        <f>REPLACE(INDEX(GroupVertices[Group], MATCH(Edges[[#This Row],[Vertex 2]],GroupVertices[Vertex],0)),1,1,"")</f>
        <v>1</v>
      </c>
    </row>
    <row r="21" spans="1:16" ht="14.25" customHeight="1" thickTop="1" thickBot="1" x14ac:dyDescent="0.3">
      <c r="A21" s="76" t="s">
        <v>199</v>
      </c>
      <c r="B21" s="76" t="s">
        <v>200</v>
      </c>
      <c r="C21" s="77"/>
      <c r="D21" s="78">
        <v>3</v>
      </c>
      <c r="E21" s="79"/>
      <c r="F21" s="80"/>
      <c r="G21" s="77"/>
      <c r="H21" s="81"/>
      <c r="I21" s="82"/>
      <c r="J21" s="82"/>
      <c r="K21" s="51"/>
      <c r="L21" s="83">
        <v>21</v>
      </c>
      <c r="M21" s="83"/>
      <c r="N21" s="84">
        <v>3</v>
      </c>
      <c r="O21" s="93" t="str">
        <f>REPLACE(INDEX(GroupVertices[Group], MATCH(Edges[[#This Row],[Vertex 1]],GroupVertices[Vertex],0)),1,1,"")</f>
        <v>25</v>
      </c>
      <c r="P21" s="93" t="str">
        <f>REPLACE(INDEX(GroupVertices[Group], MATCH(Edges[[#This Row],[Vertex 2]],GroupVertices[Vertex],0)),1,1,"")</f>
        <v>25</v>
      </c>
    </row>
    <row r="22" spans="1:16" ht="14.25" customHeight="1" thickTop="1" thickBot="1" x14ac:dyDescent="0.3">
      <c r="A22" s="76" t="s">
        <v>201</v>
      </c>
      <c r="B22" s="76" t="s">
        <v>202</v>
      </c>
      <c r="C22" s="77"/>
      <c r="D22" s="78">
        <v>2</v>
      </c>
      <c r="E22" s="79"/>
      <c r="F22" s="80"/>
      <c r="G22" s="77"/>
      <c r="H22" s="81"/>
      <c r="I22" s="82"/>
      <c r="J22" s="82"/>
      <c r="K22" s="51"/>
      <c r="L22" s="83">
        <v>22</v>
      </c>
      <c r="M22" s="83"/>
      <c r="N22" s="84">
        <v>2</v>
      </c>
      <c r="O22" s="93" t="str">
        <f>REPLACE(INDEX(GroupVertices[Group], MATCH(Edges[[#This Row],[Vertex 1]],GroupVertices[Vertex],0)),1,1,"")</f>
        <v>11</v>
      </c>
      <c r="P22" s="93" t="str">
        <f>REPLACE(INDEX(GroupVertices[Group], MATCH(Edges[[#This Row],[Vertex 2]],GroupVertices[Vertex],0)),1,1,"")</f>
        <v>11</v>
      </c>
    </row>
    <row r="23" spans="1:16" ht="14.25" customHeight="1" thickTop="1" thickBot="1" x14ac:dyDescent="0.3">
      <c r="A23" s="76" t="s">
        <v>201</v>
      </c>
      <c r="B23" s="76" t="s">
        <v>203</v>
      </c>
      <c r="C23" s="77"/>
      <c r="D23" s="78">
        <v>1</v>
      </c>
      <c r="E23" s="79"/>
      <c r="F23" s="80"/>
      <c r="G23" s="77"/>
      <c r="H23" s="81"/>
      <c r="I23" s="82"/>
      <c r="J23" s="82"/>
      <c r="K23" s="51"/>
      <c r="L23" s="83">
        <v>23</v>
      </c>
      <c r="M23" s="83"/>
      <c r="N23" s="84">
        <v>1</v>
      </c>
      <c r="O23" s="93" t="str">
        <f>REPLACE(INDEX(GroupVertices[Group], MATCH(Edges[[#This Row],[Vertex 1]],GroupVertices[Vertex],0)),1,1,"")</f>
        <v>11</v>
      </c>
      <c r="P23" s="93" t="str">
        <f>REPLACE(INDEX(GroupVertices[Group], MATCH(Edges[[#This Row],[Vertex 2]],GroupVertices[Vertex],0)),1,1,"")</f>
        <v>11</v>
      </c>
    </row>
    <row r="24" spans="1:16" ht="14.25" customHeight="1" thickTop="1" thickBot="1" x14ac:dyDescent="0.3">
      <c r="A24" s="76" t="s">
        <v>204</v>
      </c>
      <c r="B24" s="76" t="s">
        <v>205</v>
      </c>
      <c r="C24" s="77"/>
      <c r="D24" s="78">
        <v>2</v>
      </c>
      <c r="E24" s="79"/>
      <c r="F24" s="80"/>
      <c r="G24" s="77"/>
      <c r="H24" s="81"/>
      <c r="I24" s="82"/>
      <c r="J24" s="82"/>
      <c r="K24" s="51"/>
      <c r="L24" s="83">
        <v>24</v>
      </c>
      <c r="M24" s="83"/>
      <c r="N24" s="84">
        <v>2</v>
      </c>
      <c r="O24" s="93" t="str">
        <f>REPLACE(INDEX(GroupVertices[Group], MATCH(Edges[[#This Row],[Vertex 1]],GroupVertices[Vertex],0)),1,1,"")</f>
        <v>26</v>
      </c>
      <c r="P24" s="93" t="str">
        <f>REPLACE(INDEX(GroupVertices[Group], MATCH(Edges[[#This Row],[Vertex 2]],GroupVertices[Vertex],0)),1,1,"")</f>
        <v>26</v>
      </c>
    </row>
    <row r="25" spans="1:16" ht="14.25" customHeight="1" thickTop="1" thickBot="1" x14ac:dyDescent="0.3">
      <c r="A25" s="76" t="s">
        <v>206</v>
      </c>
      <c r="B25" s="76" t="s">
        <v>207</v>
      </c>
      <c r="C25" s="77"/>
      <c r="D25" s="78">
        <v>1</v>
      </c>
      <c r="E25" s="79"/>
      <c r="F25" s="80"/>
      <c r="G25" s="77"/>
      <c r="H25" s="81"/>
      <c r="I25" s="82"/>
      <c r="J25" s="82"/>
      <c r="K25" s="51"/>
      <c r="L25" s="83">
        <v>25</v>
      </c>
      <c r="M25" s="83"/>
      <c r="N25" s="84">
        <v>1</v>
      </c>
      <c r="O25" s="93" t="str">
        <f>REPLACE(INDEX(GroupVertices[Group], MATCH(Edges[[#This Row],[Vertex 1]],GroupVertices[Vertex],0)),1,1,"")</f>
        <v>24</v>
      </c>
      <c r="P25" s="93" t="str">
        <f>REPLACE(INDEX(GroupVertices[Group], MATCH(Edges[[#This Row],[Vertex 2]],GroupVertices[Vertex],0)),1,1,"")</f>
        <v>24</v>
      </c>
    </row>
    <row r="26" spans="1:16" ht="14.25" customHeight="1" thickTop="1" thickBot="1" x14ac:dyDescent="0.3">
      <c r="A26" s="76" t="s">
        <v>208</v>
      </c>
      <c r="B26" s="76" t="s">
        <v>209</v>
      </c>
      <c r="C26" s="77"/>
      <c r="D26" s="78">
        <v>1</v>
      </c>
      <c r="E26" s="79"/>
      <c r="F26" s="80"/>
      <c r="G26" s="77"/>
      <c r="H26" s="81"/>
      <c r="I26" s="82"/>
      <c r="J26" s="82"/>
      <c r="K26" s="51"/>
      <c r="L26" s="83">
        <v>26</v>
      </c>
      <c r="M26" s="83"/>
      <c r="N26" s="84">
        <v>1</v>
      </c>
      <c r="O26" s="93" t="str">
        <f>REPLACE(INDEX(GroupVertices[Group], MATCH(Edges[[#This Row],[Vertex 1]],GroupVertices[Vertex],0)),1,1,"")</f>
        <v>13</v>
      </c>
      <c r="P26" s="93" t="str">
        <f>REPLACE(INDEX(GroupVertices[Group], MATCH(Edges[[#This Row],[Vertex 2]],GroupVertices[Vertex],0)),1,1,"")</f>
        <v>13</v>
      </c>
    </row>
    <row r="27" spans="1:16" ht="14.25" customHeight="1" thickTop="1" thickBot="1" x14ac:dyDescent="0.3">
      <c r="A27" s="76" t="s">
        <v>208</v>
      </c>
      <c r="B27" s="76" t="s">
        <v>210</v>
      </c>
      <c r="C27" s="77"/>
      <c r="D27" s="78">
        <v>1</v>
      </c>
      <c r="E27" s="79"/>
      <c r="F27" s="80"/>
      <c r="G27" s="77"/>
      <c r="H27" s="81"/>
      <c r="I27" s="82"/>
      <c r="J27" s="82"/>
      <c r="K27" s="51"/>
      <c r="L27" s="83">
        <v>27</v>
      </c>
      <c r="M27" s="83"/>
      <c r="N27" s="84">
        <v>1</v>
      </c>
      <c r="O27" s="93" t="str">
        <f>REPLACE(INDEX(GroupVertices[Group], MATCH(Edges[[#This Row],[Vertex 1]],GroupVertices[Vertex],0)),1,1,"")</f>
        <v>13</v>
      </c>
      <c r="P27" s="93" t="str">
        <f>REPLACE(INDEX(GroupVertices[Group], MATCH(Edges[[#This Row],[Vertex 2]],GroupVertices[Vertex],0)),1,1,"")</f>
        <v>13</v>
      </c>
    </row>
    <row r="28" spans="1:16" ht="14.25" customHeight="1" thickTop="1" thickBot="1" x14ac:dyDescent="0.3">
      <c r="A28" s="76" t="s">
        <v>211</v>
      </c>
      <c r="B28" s="76" t="s">
        <v>212</v>
      </c>
      <c r="C28" s="77"/>
      <c r="D28" s="78">
        <v>2</v>
      </c>
      <c r="E28" s="79"/>
      <c r="F28" s="80"/>
      <c r="G28" s="77"/>
      <c r="H28" s="81"/>
      <c r="I28" s="82"/>
      <c r="J28" s="82"/>
      <c r="K28" s="51"/>
      <c r="L28" s="83">
        <v>28</v>
      </c>
      <c r="M28" s="83"/>
      <c r="N28" s="84">
        <v>2</v>
      </c>
      <c r="O28" s="93" t="str">
        <f>REPLACE(INDEX(GroupVertices[Group], MATCH(Edges[[#This Row],[Vertex 1]],GroupVertices[Vertex],0)),1,1,"")</f>
        <v>22</v>
      </c>
      <c r="P28" s="93" t="str">
        <f>REPLACE(INDEX(GroupVertices[Group], MATCH(Edges[[#This Row],[Vertex 2]],GroupVertices[Vertex],0)),1,1,"")</f>
        <v>22</v>
      </c>
    </row>
    <row r="29" spans="1:16" ht="14.25" customHeight="1" thickTop="1" thickBot="1" x14ac:dyDescent="0.3">
      <c r="A29" s="76" t="s">
        <v>213</v>
      </c>
      <c r="B29" s="76" t="s">
        <v>214</v>
      </c>
      <c r="C29" s="77"/>
      <c r="D29" s="78">
        <v>1</v>
      </c>
      <c r="E29" s="79"/>
      <c r="F29" s="80"/>
      <c r="G29" s="77"/>
      <c r="H29" s="81"/>
      <c r="I29" s="82"/>
      <c r="J29" s="82"/>
      <c r="K29" s="51"/>
      <c r="L29" s="83">
        <v>29</v>
      </c>
      <c r="M29" s="83"/>
      <c r="N29" s="84">
        <v>1</v>
      </c>
      <c r="O29" s="93" t="str">
        <f>REPLACE(INDEX(GroupVertices[Group], MATCH(Edges[[#This Row],[Vertex 1]],GroupVertices[Vertex],0)),1,1,"")</f>
        <v>2</v>
      </c>
      <c r="P29" s="93" t="str">
        <f>REPLACE(INDEX(GroupVertices[Group], MATCH(Edges[[#This Row],[Vertex 2]],GroupVertices[Vertex],0)),1,1,"")</f>
        <v>2</v>
      </c>
    </row>
    <row r="30" spans="1:16" ht="14.25" customHeight="1" thickTop="1" thickBot="1" x14ac:dyDescent="0.3">
      <c r="A30" s="76" t="s">
        <v>213</v>
      </c>
      <c r="B30" s="76" t="s">
        <v>191</v>
      </c>
      <c r="C30" s="77"/>
      <c r="D30" s="78">
        <v>2</v>
      </c>
      <c r="E30" s="79"/>
      <c r="F30" s="80"/>
      <c r="G30" s="77"/>
      <c r="H30" s="81"/>
      <c r="I30" s="82"/>
      <c r="J30" s="82"/>
      <c r="K30" s="51"/>
      <c r="L30" s="83">
        <v>30</v>
      </c>
      <c r="M30" s="83"/>
      <c r="N30" s="84">
        <v>2</v>
      </c>
      <c r="O30" s="93" t="str">
        <f>REPLACE(INDEX(GroupVertices[Group], MATCH(Edges[[#This Row],[Vertex 1]],GroupVertices[Vertex],0)),1,1,"")</f>
        <v>2</v>
      </c>
      <c r="P30" s="93" t="str">
        <f>REPLACE(INDEX(GroupVertices[Group], MATCH(Edges[[#This Row],[Vertex 2]],GroupVertices[Vertex],0)),1,1,"")</f>
        <v>2</v>
      </c>
    </row>
    <row r="31" spans="1:16" ht="14.25" customHeight="1" thickTop="1" thickBot="1" x14ac:dyDescent="0.3">
      <c r="A31" s="76" t="s">
        <v>193</v>
      </c>
      <c r="B31" s="76" t="s">
        <v>215</v>
      </c>
      <c r="C31" s="77"/>
      <c r="D31" s="78">
        <v>2</v>
      </c>
      <c r="E31" s="79"/>
      <c r="F31" s="80"/>
      <c r="G31" s="77"/>
      <c r="H31" s="81"/>
      <c r="I31" s="82"/>
      <c r="J31" s="82"/>
      <c r="K31" s="51"/>
      <c r="L31" s="83">
        <v>31</v>
      </c>
      <c r="M31" s="83"/>
      <c r="N31" s="84">
        <v>2</v>
      </c>
      <c r="O31" s="93" t="str">
        <f>REPLACE(INDEX(GroupVertices[Group], MATCH(Edges[[#This Row],[Vertex 1]],GroupVertices[Vertex],0)),1,1,"")</f>
        <v>1</v>
      </c>
      <c r="P31" s="93" t="str">
        <f>REPLACE(INDEX(GroupVertices[Group], MATCH(Edges[[#This Row],[Vertex 2]],GroupVertices[Vertex],0)),1,1,"")</f>
        <v>1</v>
      </c>
    </row>
    <row r="32" spans="1:16" ht="14.25" customHeight="1" thickTop="1" thickBot="1" x14ac:dyDescent="0.3">
      <c r="A32" s="76" t="s">
        <v>193</v>
      </c>
      <c r="B32" s="76" t="s">
        <v>216</v>
      </c>
      <c r="C32" s="77"/>
      <c r="D32" s="78">
        <v>3</v>
      </c>
      <c r="E32" s="79"/>
      <c r="F32" s="80"/>
      <c r="G32" s="77"/>
      <c r="H32" s="81"/>
      <c r="I32" s="82"/>
      <c r="J32" s="82"/>
      <c r="K32" s="51"/>
      <c r="L32" s="83">
        <v>32</v>
      </c>
      <c r="M32" s="83"/>
      <c r="N32" s="84">
        <v>3</v>
      </c>
      <c r="O32" s="93" t="str">
        <f>REPLACE(INDEX(GroupVertices[Group], MATCH(Edges[[#This Row],[Vertex 1]],GroupVertices[Vertex],0)),1,1,"")</f>
        <v>1</v>
      </c>
      <c r="P32" s="93" t="str">
        <f>REPLACE(INDEX(GroupVertices[Group], MATCH(Edges[[#This Row],[Vertex 2]],GroupVertices[Vertex],0)),1,1,"")</f>
        <v>1</v>
      </c>
    </row>
    <row r="33" spans="1:16" ht="14.25" customHeight="1" thickTop="1" thickBot="1" x14ac:dyDescent="0.3">
      <c r="A33" s="76" t="s">
        <v>193</v>
      </c>
      <c r="B33" s="76" t="s">
        <v>217</v>
      </c>
      <c r="C33" s="77"/>
      <c r="D33" s="78">
        <v>1</v>
      </c>
      <c r="E33" s="79"/>
      <c r="F33" s="80"/>
      <c r="G33" s="77"/>
      <c r="H33" s="81"/>
      <c r="I33" s="82"/>
      <c r="J33" s="82"/>
      <c r="K33" s="51"/>
      <c r="L33" s="83">
        <v>33</v>
      </c>
      <c r="M33" s="83"/>
      <c r="N33" s="84">
        <v>1</v>
      </c>
      <c r="O33" s="93" t="str">
        <f>REPLACE(INDEX(GroupVertices[Group], MATCH(Edges[[#This Row],[Vertex 1]],GroupVertices[Vertex],0)),1,1,"")</f>
        <v>1</v>
      </c>
      <c r="P33" s="93" t="str">
        <f>REPLACE(INDEX(GroupVertices[Group], MATCH(Edges[[#This Row],[Vertex 2]],GroupVertices[Vertex],0)),1,1,"")</f>
        <v>1</v>
      </c>
    </row>
    <row r="34" spans="1:16" ht="14.25" customHeight="1" thickTop="1" thickBot="1" x14ac:dyDescent="0.3">
      <c r="A34" s="76" t="s">
        <v>193</v>
      </c>
      <c r="B34" s="76" t="s">
        <v>218</v>
      </c>
      <c r="C34" s="77"/>
      <c r="D34" s="78">
        <v>1</v>
      </c>
      <c r="E34" s="79"/>
      <c r="F34" s="80"/>
      <c r="G34" s="77"/>
      <c r="H34" s="81"/>
      <c r="I34" s="82"/>
      <c r="J34" s="82"/>
      <c r="K34" s="51"/>
      <c r="L34" s="83">
        <v>34</v>
      </c>
      <c r="M34" s="83"/>
      <c r="N34" s="84">
        <v>1</v>
      </c>
      <c r="O34" s="93" t="str">
        <f>REPLACE(INDEX(GroupVertices[Group], MATCH(Edges[[#This Row],[Vertex 1]],GroupVertices[Vertex],0)),1,1,"")</f>
        <v>1</v>
      </c>
      <c r="P34" s="93" t="str">
        <f>REPLACE(INDEX(GroupVertices[Group], MATCH(Edges[[#This Row],[Vertex 2]],GroupVertices[Vertex],0)),1,1,"")</f>
        <v>1</v>
      </c>
    </row>
    <row r="35" spans="1:16" ht="14.25" customHeight="1" thickTop="1" thickBot="1" x14ac:dyDescent="0.3">
      <c r="A35" s="76" t="s">
        <v>219</v>
      </c>
      <c r="B35" s="76" t="s">
        <v>220</v>
      </c>
      <c r="C35" s="77"/>
      <c r="D35" s="78">
        <v>1</v>
      </c>
      <c r="E35" s="79"/>
      <c r="F35" s="80"/>
      <c r="G35" s="77"/>
      <c r="H35" s="81"/>
      <c r="I35" s="82"/>
      <c r="J35" s="82"/>
      <c r="K35" s="51"/>
      <c r="L35" s="83">
        <v>35</v>
      </c>
      <c r="M35" s="83"/>
      <c r="N35" s="84">
        <v>1</v>
      </c>
      <c r="O35" s="93" t="str">
        <f>REPLACE(INDEX(GroupVertices[Group], MATCH(Edges[[#This Row],[Vertex 1]],GroupVertices[Vertex],0)),1,1,"")</f>
        <v>6</v>
      </c>
      <c r="P35" s="93" t="str">
        <f>REPLACE(INDEX(GroupVertices[Group], MATCH(Edges[[#This Row],[Vertex 2]],GroupVertices[Vertex],0)),1,1,"")</f>
        <v>6</v>
      </c>
    </row>
    <row r="36" spans="1:16" ht="14.25" customHeight="1" thickTop="1" thickBot="1" x14ac:dyDescent="0.3">
      <c r="A36" s="76" t="s">
        <v>219</v>
      </c>
      <c r="B36" s="76" t="s">
        <v>221</v>
      </c>
      <c r="C36" s="77"/>
      <c r="D36" s="78">
        <v>3</v>
      </c>
      <c r="E36" s="79"/>
      <c r="F36" s="80"/>
      <c r="G36" s="77"/>
      <c r="H36" s="81"/>
      <c r="I36" s="82"/>
      <c r="J36" s="82"/>
      <c r="K36" s="51"/>
      <c r="L36" s="83">
        <v>36</v>
      </c>
      <c r="M36" s="83"/>
      <c r="N36" s="84">
        <v>3</v>
      </c>
      <c r="O36" s="93" t="str">
        <f>REPLACE(INDEX(GroupVertices[Group], MATCH(Edges[[#This Row],[Vertex 1]],GroupVertices[Vertex],0)),1,1,"")</f>
        <v>6</v>
      </c>
      <c r="P36" s="93" t="str">
        <f>REPLACE(INDEX(GroupVertices[Group], MATCH(Edges[[#This Row],[Vertex 2]],GroupVertices[Vertex],0)),1,1,"")</f>
        <v>6</v>
      </c>
    </row>
    <row r="37" spans="1:16" ht="14.25" customHeight="1" thickTop="1" thickBot="1" x14ac:dyDescent="0.3">
      <c r="A37" s="76" t="s">
        <v>222</v>
      </c>
      <c r="B37" s="76" t="s">
        <v>223</v>
      </c>
      <c r="C37" s="77"/>
      <c r="D37" s="78">
        <v>1</v>
      </c>
      <c r="E37" s="79"/>
      <c r="F37" s="80"/>
      <c r="G37" s="77"/>
      <c r="H37" s="81"/>
      <c r="I37" s="82"/>
      <c r="J37" s="82"/>
      <c r="K37" s="51"/>
      <c r="L37" s="83">
        <v>37</v>
      </c>
      <c r="M37" s="83"/>
      <c r="N37" s="84">
        <v>1</v>
      </c>
      <c r="O37" s="93" t="str">
        <f>REPLACE(INDEX(GroupVertices[Group], MATCH(Edges[[#This Row],[Vertex 1]],GroupVertices[Vertex],0)),1,1,"")</f>
        <v>3</v>
      </c>
      <c r="P37" s="93" t="str">
        <f>REPLACE(INDEX(GroupVertices[Group], MATCH(Edges[[#This Row],[Vertex 2]],GroupVertices[Vertex],0)),1,1,"")</f>
        <v>3</v>
      </c>
    </row>
    <row r="38" spans="1:16" ht="14.25" customHeight="1" thickTop="1" thickBot="1" x14ac:dyDescent="0.3">
      <c r="A38" s="76" t="s">
        <v>224</v>
      </c>
      <c r="B38" s="76" t="s">
        <v>223</v>
      </c>
      <c r="C38" s="77"/>
      <c r="D38" s="78">
        <v>3</v>
      </c>
      <c r="E38" s="79"/>
      <c r="F38" s="80"/>
      <c r="G38" s="77"/>
      <c r="H38" s="81"/>
      <c r="I38" s="82"/>
      <c r="J38" s="82"/>
      <c r="K38" s="51"/>
      <c r="L38" s="83">
        <v>38</v>
      </c>
      <c r="M38" s="83"/>
      <c r="N38" s="84">
        <v>3</v>
      </c>
      <c r="O38" s="93" t="str">
        <f>REPLACE(INDEX(GroupVertices[Group], MATCH(Edges[[#This Row],[Vertex 1]],GroupVertices[Vertex],0)),1,1,"")</f>
        <v>3</v>
      </c>
      <c r="P38" s="93" t="str">
        <f>REPLACE(INDEX(GroupVertices[Group], MATCH(Edges[[#This Row],[Vertex 2]],GroupVertices[Vertex],0)),1,1,"")</f>
        <v>3</v>
      </c>
    </row>
    <row r="39" spans="1:16" ht="14.25" customHeight="1" thickTop="1" thickBot="1" x14ac:dyDescent="0.3">
      <c r="A39" s="76" t="s">
        <v>195</v>
      </c>
      <c r="B39" s="76" t="s">
        <v>198</v>
      </c>
      <c r="C39" s="77"/>
      <c r="D39" s="78">
        <v>1</v>
      </c>
      <c r="E39" s="79"/>
      <c r="F39" s="80"/>
      <c r="G39" s="77"/>
      <c r="H39" s="81"/>
      <c r="I39" s="82"/>
      <c r="J39" s="82"/>
      <c r="K39" s="51"/>
      <c r="L39" s="83">
        <v>39</v>
      </c>
      <c r="M39" s="83"/>
      <c r="N39" s="84">
        <v>1</v>
      </c>
      <c r="O39" s="93" t="str">
        <f>REPLACE(INDEX(GroupVertices[Group], MATCH(Edges[[#This Row],[Vertex 1]],GroupVertices[Vertex],0)),1,1,"")</f>
        <v>1</v>
      </c>
      <c r="P39" s="93" t="str">
        <f>REPLACE(INDEX(GroupVertices[Group], MATCH(Edges[[#This Row],[Vertex 2]],GroupVertices[Vertex],0)),1,1,"")</f>
        <v>1</v>
      </c>
    </row>
    <row r="40" spans="1:16" ht="14.25" customHeight="1" thickTop="1" thickBot="1" x14ac:dyDescent="0.3">
      <c r="A40" s="76" t="s">
        <v>176</v>
      </c>
      <c r="B40" s="76" t="s">
        <v>178</v>
      </c>
      <c r="C40" s="77"/>
      <c r="D40" s="78">
        <v>1</v>
      </c>
      <c r="E40" s="79"/>
      <c r="F40" s="80"/>
      <c r="G40" s="77"/>
      <c r="H40" s="81"/>
      <c r="I40" s="82"/>
      <c r="J40" s="82"/>
      <c r="K40" s="51"/>
      <c r="L40" s="83">
        <v>40</v>
      </c>
      <c r="M40" s="83"/>
      <c r="N40" s="84">
        <v>1</v>
      </c>
      <c r="O40" s="93" t="str">
        <f>REPLACE(INDEX(GroupVertices[Group], MATCH(Edges[[#This Row],[Vertex 1]],GroupVertices[Vertex],0)),1,1,"")</f>
        <v>1</v>
      </c>
      <c r="P40" s="93" t="str">
        <f>REPLACE(INDEX(GroupVertices[Group], MATCH(Edges[[#This Row],[Vertex 2]],GroupVertices[Vertex],0)),1,1,"")</f>
        <v>1</v>
      </c>
    </row>
    <row r="41" spans="1:16" ht="14.25" customHeight="1" thickTop="1" thickBot="1" x14ac:dyDescent="0.3">
      <c r="A41" s="76" t="s">
        <v>177</v>
      </c>
      <c r="B41" s="76" t="s">
        <v>225</v>
      </c>
      <c r="C41" s="77"/>
      <c r="D41" s="78">
        <v>1</v>
      </c>
      <c r="E41" s="79"/>
      <c r="F41" s="80"/>
      <c r="G41" s="77"/>
      <c r="H41" s="81"/>
      <c r="I41" s="82"/>
      <c r="J41" s="82"/>
      <c r="K41" s="51"/>
      <c r="L41" s="83">
        <v>41</v>
      </c>
      <c r="M41" s="83"/>
      <c r="N41" s="84">
        <v>1</v>
      </c>
      <c r="O41" s="93" t="str">
        <f>REPLACE(INDEX(GroupVertices[Group], MATCH(Edges[[#This Row],[Vertex 1]],GroupVertices[Vertex],0)),1,1,"")</f>
        <v>1</v>
      </c>
      <c r="P41" s="93" t="str">
        <f>REPLACE(INDEX(GroupVertices[Group], MATCH(Edges[[#This Row],[Vertex 2]],GroupVertices[Vertex],0)),1,1,"")</f>
        <v>1</v>
      </c>
    </row>
    <row r="42" spans="1:16" ht="14.25" customHeight="1" thickTop="1" thickBot="1" x14ac:dyDescent="0.3">
      <c r="A42" s="76" t="s">
        <v>177</v>
      </c>
      <c r="B42" s="76" t="s">
        <v>226</v>
      </c>
      <c r="C42" s="77"/>
      <c r="D42" s="78">
        <v>1</v>
      </c>
      <c r="E42" s="79"/>
      <c r="F42" s="80"/>
      <c r="G42" s="77"/>
      <c r="H42" s="81"/>
      <c r="I42" s="82"/>
      <c r="J42" s="82"/>
      <c r="K42" s="51"/>
      <c r="L42" s="83">
        <v>42</v>
      </c>
      <c r="M42" s="83"/>
      <c r="N42" s="84">
        <v>1</v>
      </c>
      <c r="O42" s="93" t="str">
        <f>REPLACE(INDEX(GroupVertices[Group], MATCH(Edges[[#This Row],[Vertex 1]],GroupVertices[Vertex],0)),1,1,"")</f>
        <v>1</v>
      </c>
      <c r="P42" s="93" t="str">
        <f>REPLACE(INDEX(GroupVertices[Group], MATCH(Edges[[#This Row],[Vertex 2]],GroupVertices[Vertex],0)),1,1,"")</f>
        <v>1</v>
      </c>
    </row>
    <row r="43" spans="1:16" ht="14.25" customHeight="1" thickTop="1" thickBot="1" x14ac:dyDescent="0.3">
      <c r="A43" s="76" t="s">
        <v>227</v>
      </c>
      <c r="B43" s="76" t="s">
        <v>228</v>
      </c>
      <c r="C43" s="77"/>
      <c r="D43" s="78">
        <v>1</v>
      </c>
      <c r="E43" s="79"/>
      <c r="F43" s="80"/>
      <c r="G43" s="77"/>
      <c r="H43" s="81"/>
      <c r="I43" s="82"/>
      <c r="J43" s="82"/>
      <c r="K43" s="51"/>
      <c r="L43" s="83">
        <v>43</v>
      </c>
      <c r="M43" s="83"/>
      <c r="N43" s="84">
        <v>1</v>
      </c>
      <c r="O43" s="93" t="str">
        <f>REPLACE(INDEX(GroupVertices[Group], MATCH(Edges[[#This Row],[Vertex 1]],GroupVertices[Vertex],0)),1,1,"")</f>
        <v>1</v>
      </c>
      <c r="P43" s="93" t="str">
        <f>REPLACE(INDEX(GroupVertices[Group], MATCH(Edges[[#This Row],[Vertex 2]],GroupVertices[Vertex],0)),1,1,"")</f>
        <v>1</v>
      </c>
    </row>
    <row r="44" spans="1:16" ht="14.25" customHeight="1" thickTop="1" thickBot="1" x14ac:dyDescent="0.3">
      <c r="A44" s="76" t="s">
        <v>227</v>
      </c>
      <c r="B44" s="76" t="s">
        <v>229</v>
      </c>
      <c r="C44" s="77"/>
      <c r="D44" s="78">
        <v>2</v>
      </c>
      <c r="E44" s="79"/>
      <c r="F44" s="80"/>
      <c r="G44" s="77"/>
      <c r="H44" s="81"/>
      <c r="I44" s="82"/>
      <c r="J44" s="82"/>
      <c r="K44" s="51"/>
      <c r="L44" s="83">
        <v>44</v>
      </c>
      <c r="M44" s="83"/>
      <c r="N44" s="84">
        <v>2</v>
      </c>
      <c r="O44" s="93" t="str">
        <f>REPLACE(INDEX(GroupVertices[Group], MATCH(Edges[[#This Row],[Vertex 1]],GroupVertices[Vertex],0)),1,1,"")</f>
        <v>1</v>
      </c>
      <c r="P44" s="93" t="str">
        <f>REPLACE(INDEX(GroupVertices[Group], MATCH(Edges[[#This Row],[Vertex 2]],GroupVertices[Vertex],0)),1,1,"")</f>
        <v>1</v>
      </c>
    </row>
    <row r="45" spans="1:16" ht="14.25" customHeight="1" thickTop="1" thickBot="1" x14ac:dyDescent="0.3">
      <c r="A45" s="76" t="s">
        <v>227</v>
      </c>
      <c r="B45" s="76" t="s">
        <v>230</v>
      </c>
      <c r="C45" s="77"/>
      <c r="D45" s="78">
        <v>1</v>
      </c>
      <c r="E45" s="79"/>
      <c r="F45" s="80"/>
      <c r="G45" s="77"/>
      <c r="H45" s="81"/>
      <c r="I45" s="82"/>
      <c r="J45" s="82"/>
      <c r="K45" s="51"/>
      <c r="L45" s="83">
        <v>45</v>
      </c>
      <c r="M45" s="83"/>
      <c r="N45" s="84">
        <v>1</v>
      </c>
      <c r="O45" s="93" t="str">
        <f>REPLACE(INDEX(GroupVertices[Group], MATCH(Edges[[#This Row],[Vertex 1]],GroupVertices[Vertex],0)),1,1,"")</f>
        <v>1</v>
      </c>
      <c r="P45" s="93" t="str">
        <f>REPLACE(INDEX(GroupVertices[Group], MATCH(Edges[[#This Row],[Vertex 2]],GroupVertices[Vertex],0)),1,1,"")</f>
        <v>1</v>
      </c>
    </row>
    <row r="46" spans="1:16" ht="14.25" customHeight="1" thickTop="1" thickBot="1" x14ac:dyDescent="0.3">
      <c r="A46" s="76" t="s">
        <v>227</v>
      </c>
      <c r="B46" s="76" t="s">
        <v>231</v>
      </c>
      <c r="C46" s="77"/>
      <c r="D46" s="78">
        <v>1</v>
      </c>
      <c r="E46" s="79"/>
      <c r="F46" s="80"/>
      <c r="G46" s="77"/>
      <c r="H46" s="81"/>
      <c r="I46" s="82"/>
      <c r="J46" s="82"/>
      <c r="K46" s="51"/>
      <c r="L46" s="83">
        <v>46</v>
      </c>
      <c r="M46" s="83"/>
      <c r="N46" s="84">
        <v>1</v>
      </c>
      <c r="O46" s="93" t="str">
        <f>REPLACE(INDEX(GroupVertices[Group], MATCH(Edges[[#This Row],[Vertex 1]],GroupVertices[Vertex],0)),1,1,"")</f>
        <v>1</v>
      </c>
      <c r="P46" s="93" t="str">
        <f>REPLACE(INDEX(GroupVertices[Group], MATCH(Edges[[#This Row],[Vertex 2]],GroupVertices[Vertex],0)),1,1,"")</f>
        <v>1</v>
      </c>
    </row>
    <row r="47" spans="1:16" ht="14.25" customHeight="1" thickTop="1" thickBot="1" x14ac:dyDescent="0.3">
      <c r="A47" s="76" t="s">
        <v>227</v>
      </c>
      <c r="B47" s="76" t="s">
        <v>232</v>
      </c>
      <c r="C47" s="77"/>
      <c r="D47" s="78">
        <v>1</v>
      </c>
      <c r="E47" s="79"/>
      <c r="F47" s="80"/>
      <c r="G47" s="77"/>
      <c r="H47" s="81"/>
      <c r="I47" s="82"/>
      <c r="J47" s="82"/>
      <c r="K47" s="51"/>
      <c r="L47" s="83">
        <v>47</v>
      </c>
      <c r="M47" s="83"/>
      <c r="N47" s="84">
        <v>1</v>
      </c>
      <c r="O47" s="93" t="str">
        <f>REPLACE(INDEX(GroupVertices[Group], MATCH(Edges[[#This Row],[Vertex 1]],GroupVertices[Vertex],0)),1,1,"")</f>
        <v>1</v>
      </c>
      <c r="P47" s="93" t="str">
        <f>REPLACE(INDEX(GroupVertices[Group], MATCH(Edges[[#This Row],[Vertex 2]],GroupVertices[Vertex],0)),1,1,"")</f>
        <v>1</v>
      </c>
    </row>
    <row r="48" spans="1:16" ht="14.25" customHeight="1" thickTop="1" thickBot="1" x14ac:dyDescent="0.3">
      <c r="A48" s="76" t="s">
        <v>233</v>
      </c>
      <c r="B48" s="76" t="s">
        <v>234</v>
      </c>
      <c r="C48" s="77"/>
      <c r="D48" s="78">
        <v>2</v>
      </c>
      <c r="E48" s="79"/>
      <c r="F48" s="80"/>
      <c r="G48" s="77"/>
      <c r="H48" s="81"/>
      <c r="I48" s="82"/>
      <c r="J48" s="82"/>
      <c r="K48" s="51"/>
      <c r="L48" s="83">
        <v>48</v>
      </c>
      <c r="M48" s="83"/>
      <c r="N48" s="84">
        <v>2</v>
      </c>
      <c r="O48" s="93" t="str">
        <f>REPLACE(INDEX(GroupVertices[Group], MATCH(Edges[[#This Row],[Vertex 1]],GroupVertices[Vertex],0)),1,1,"")</f>
        <v>5</v>
      </c>
      <c r="P48" s="93" t="str">
        <f>REPLACE(INDEX(GroupVertices[Group], MATCH(Edges[[#This Row],[Vertex 2]],GroupVertices[Vertex],0)),1,1,"")</f>
        <v>5</v>
      </c>
    </row>
    <row r="49" spans="1:16" ht="14.25" customHeight="1" thickTop="1" thickBot="1" x14ac:dyDescent="0.3">
      <c r="A49" s="76" t="s">
        <v>233</v>
      </c>
      <c r="B49" s="76" t="s">
        <v>235</v>
      </c>
      <c r="C49" s="77"/>
      <c r="D49" s="78">
        <v>1</v>
      </c>
      <c r="E49" s="79"/>
      <c r="F49" s="80"/>
      <c r="G49" s="77"/>
      <c r="H49" s="81"/>
      <c r="I49" s="82"/>
      <c r="J49" s="82"/>
      <c r="K49" s="51"/>
      <c r="L49" s="83">
        <v>49</v>
      </c>
      <c r="M49" s="83"/>
      <c r="N49" s="84">
        <v>1</v>
      </c>
      <c r="O49" s="93" t="str">
        <f>REPLACE(INDEX(GroupVertices[Group], MATCH(Edges[[#This Row],[Vertex 1]],GroupVertices[Vertex],0)),1,1,"")</f>
        <v>5</v>
      </c>
      <c r="P49" s="93" t="str">
        <f>REPLACE(INDEX(GroupVertices[Group], MATCH(Edges[[#This Row],[Vertex 2]],GroupVertices[Vertex],0)),1,1,"")</f>
        <v>5</v>
      </c>
    </row>
    <row r="50" spans="1:16" ht="14.25" customHeight="1" thickTop="1" thickBot="1" x14ac:dyDescent="0.3">
      <c r="A50" s="76" t="s">
        <v>233</v>
      </c>
      <c r="B50" s="76" t="s">
        <v>236</v>
      </c>
      <c r="C50" s="77"/>
      <c r="D50" s="78">
        <v>1</v>
      </c>
      <c r="E50" s="79"/>
      <c r="F50" s="80"/>
      <c r="G50" s="77"/>
      <c r="H50" s="81"/>
      <c r="I50" s="82"/>
      <c r="J50" s="82"/>
      <c r="K50" s="51"/>
      <c r="L50" s="83">
        <v>50</v>
      </c>
      <c r="M50" s="83"/>
      <c r="N50" s="84">
        <v>1</v>
      </c>
      <c r="O50" s="93" t="str">
        <f>REPLACE(INDEX(GroupVertices[Group], MATCH(Edges[[#This Row],[Vertex 1]],GroupVertices[Vertex],0)),1,1,"")</f>
        <v>5</v>
      </c>
      <c r="P50" s="93" t="str">
        <f>REPLACE(INDEX(GroupVertices[Group], MATCH(Edges[[#This Row],[Vertex 2]],GroupVertices[Vertex],0)),1,1,"")</f>
        <v>5</v>
      </c>
    </row>
    <row r="51" spans="1:16" ht="14.25" customHeight="1" thickTop="1" thickBot="1" x14ac:dyDescent="0.3">
      <c r="A51" s="76" t="s">
        <v>233</v>
      </c>
      <c r="B51" s="76" t="s">
        <v>237</v>
      </c>
      <c r="C51" s="77"/>
      <c r="D51" s="78">
        <v>1</v>
      </c>
      <c r="E51" s="79"/>
      <c r="F51" s="80"/>
      <c r="G51" s="77"/>
      <c r="H51" s="81"/>
      <c r="I51" s="82"/>
      <c r="J51" s="82"/>
      <c r="K51" s="51"/>
      <c r="L51" s="83">
        <v>51</v>
      </c>
      <c r="M51" s="83"/>
      <c r="N51" s="84">
        <v>1</v>
      </c>
      <c r="O51" s="93" t="str">
        <f>REPLACE(INDEX(GroupVertices[Group], MATCH(Edges[[#This Row],[Vertex 1]],GroupVertices[Vertex],0)),1,1,"")</f>
        <v>5</v>
      </c>
      <c r="P51" s="93" t="str">
        <f>REPLACE(INDEX(GroupVertices[Group], MATCH(Edges[[#This Row],[Vertex 2]],GroupVertices[Vertex],0)),1,1,"")</f>
        <v>5</v>
      </c>
    </row>
    <row r="52" spans="1:16" ht="14.25" customHeight="1" thickTop="1" thickBot="1" x14ac:dyDescent="0.3">
      <c r="A52" s="76" t="s">
        <v>238</v>
      </c>
      <c r="B52" s="76" t="s">
        <v>239</v>
      </c>
      <c r="C52" s="77"/>
      <c r="D52" s="78">
        <v>1</v>
      </c>
      <c r="E52" s="79"/>
      <c r="F52" s="80"/>
      <c r="G52" s="77"/>
      <c r="H52" s="81"/>
      <c r="I52" s="82"/>
      <c r="J52" s="82"/>
      <c r="K52" s="51"/>
      <c r="L52" s="83">
        <v>52</v>
      </c>
      <c r="M52" s="83"/>
      <c r="N52" s="84">
        <v>1</v>
      </c>
      <c r="O52" s="93" t="str">
        <f>REPLACE(INDEX(GroupVertices[Group], MATCH(Edges[[#This Row],[Vertex 1]],GroupVertices[Vertex],0)),1,1,"")</f>
        <v>1</v>
      </c>
      <c r="P52" s="93" t="str">
        <f>REPLACE(INDEX(GroupVertices[Group], MATCH(Edges[[#This Row],[Vertex 2]],GroupVertices[Vertex],0)),1,1,"")</f>
        <v>1</v>
      </c>
    </row>
    <row r="53" spans="1:16" ht="14.25" customHeight="1" thickTop="1" thickBot="1" x14ac:dyDescent="0.3">
      <c r="A53" s="76" t="s">
        <v>240</v>
      </c>
      <c r="B53" s="76" t="s">
        <v>226</v>
      </c>
      <c r="C53" s="77"/>
      <c r="D53" s="78">
        <v>1</v>
      </c>
      <c r="E53" s="79"/>
      <c r="F53" s="80"/>
      <c r="G53" s="77"/>
      <c r="H53" s="81"/>
      <c r="I53" s="82"/>
      <c r="J53" s="82"/>
      <c r="K53" s="51"/>
      <c r="L53" s="83">
        <v>53</v>
      </c>
      <c r="M53" s="83"/>
      <c r="N53" s="84">
        <v>1</v>
      </c>
      <c r="O53" s="93" t="str">
        <f>REPLACE(INDEX(GroupVertices[Group], MATCH(Edges[[#This Row],[Vertex 1]],GroupVertices[Vertex],0)),1,1,"")</f>
        <v>1</v>
      </c>
      <c r="P53" s="93" t="str">
        <f>REPLACE(INDEX(GroupVertices[Group], MATCH(Edges[[#This Row],[Vertex 2]],GroupVertices[Vertex],0)),1,1,"")</f>
        <v>1</v>
      </c>
    </row>
    <row r="54" spans="1:16" ht="14.25" customHeight="1" thickTop="1" thickBot="1" x14ac:dyDescent="0.3">
      <c r="A54" s="76" t="s">
        <v>241</v>
      </c>
      <c r="B54" s="76" t="s">
        <v>242</v>
      </c>
      <c r="C54" s="77"/>
      <c r="D54" s="78">
        <v>4</v>
      </c>
      <c r="E54" s="79"/>
      <c r="F54" s="80"/>
      <c r="G54" s="77"/>
      <c r="H54" s="81"/>
      <c r="I54" s="82"/>
      <c r="J54" s="82"/>
      <c r="K54" s="51"/>
      <c r="L54" s="83">
        <v>54</v>
      </c>
      <c r="M54" s="83"/>
      <c r="N54" s="84">
        <v>4</v>
      </c>
      <c r="O54" s="93" t="str">
        <f>REPLACE(INDEX(GroupVertices[Group], MATCH(Edges[[#This Row],[Vertex 1]],GroupVertices[Vertex],0)),1,1,"")</f>
        <v>2</v>
      </c>
      <c r="P54" s="93" t="str">
        <f>REPLACE(INDEX(GroupVertices[Group], MATCH(Edges[[#This Row],[Vertex 2]],GroupVertices[Vertex],0)),1,1,"")</f>
        <v>2</v>
      </c>
    </row>
    <row r="55" spans="1:16" ht="14.25" customHeight="1" thickTop="1" thickBot="1" x14ac:dyDescent="0.3">
      <c r="A55" s="76" t="s">
        <v>243</v>
      </c>
      <c r="B55" s="76" t="s">
        <v>244</v>
      </c>
      <c r="C55" s="77"/>
      <c r="D55" s="78">
        <v>2</v>
      </c>
      <c r="E55" s="79"/>
      <c r="F55" s="80"/>
      <c r="G55" s="77"/>
      <c r="H55" s="81"/>
      <c r="I55" s="82"/>
      <c r="J55" s="82"/>
      <c r="K55" s="51"/>
      <c r="L55" s="83">
        <v>55</v>
      </c>
      <c r="M55" s="83"/>
      <c r="N55" s="84">
        <v>2</v>
      </c>
      <c r="O55" s="93" t="str">
        <f>REPLACE(INDEX(GroupVertices[Group], MATCH(Edges[[#This Row],[Vertex 1]],GroupVertices[Vertex],0)),1,1,"")</f>
        <v>23</v>
      </c>
      <c r="P55" s="93" t="str">
        <f>REPLACE(INDEX(GroupVertices[Group], MATCH(Edges[[#This Row],[Vertex 2]],GroupVertices[Vertex],0)),1,1,"")</f>
        <v>23</v>
      </c>
    </row>
    <row r="56" spans="1:16" ht="14.25" customHeight="1" thickTop="1" thickBot="1" x14ac:dyDescent="0.3">
      <c r="A56" s="76" t="s">
        <v>202</v>
      </c>
      <c r="B56" s="76" t="s">
        <v>203</v>
      </c>
      <c r="C56" s="77"/>
      <c r="D56" s="78">
        <v>2</v>
      </c>
      <c r="E56" s="79"/>
      <c r="F56" s="80"/>
      <c r="G56" s="77"/>
      <c r="H56" s="81"/>
      <c r="I56" s="82"/>
      <c r="J56" s="82"/>
      <c r="K56" s="51"/>
      <c r="L56" s="83">
        <v>56</v>
      </c>
      <c r="M56" s="83"/>
      <c r="N56" s="84">
        <v>2</v>
      </c>
      <c r="O56" s="93" t="str">
        <f>REPLACE(INDEX(GroupVertices[Group], MATCH(Edges[[#This Row],[Vertex 1]],GroupVertices[Vertex],0)),1,1,"")</f>
        <v>11</v>
      </c>
      <c r="P56" s="93" t="str">
        <f>REPLACE(INDEX(GroupVertices[Group], MATCH(Edges[[#This Row],[Vertex 2]],GroupVertices[Vertex],0)),1,1,"")</f>
        <v>11</v>
      </c>
    </row>
    <row r="57" spans="1:16" ht="14.25" customHeight="1" thickTop="1" thickBot="1" x14ac:dyDescent="0.3">
      <c r="A57" s="76" t="s">
        <v>245</v>
      </c>
      <c r="B57" s="76" t="s">
        <v>246</v>
      </c>
      <c r="C57" s="77"/>
      <c r="D57" s="78">
        <v>1</v>
      </c>
      <c r="E57" s="79"/>
      <c r="F57" s="80"/>
      <c r="G57" s="77"/>
      <c r="H57" s="81"/>
      <c r="I57" s="82"/>
      <c r="J57" s="82"/>
      <c r="K57" s="51"/>
      <c r="L57" s="83">
        <v>57</v>
      </c>
      <c r="M57" s="83"/>
      <c r="N57" s="84">
        <v>1</v>
      </c>
      <c r="O57" s="93" t="str">
        <f>REPLACE(INDEX(GroupVertices[Group], MATCH(Edges[[#This Row],[Vertex 1]],GroupVertices[Vertex],0)),1,1,"")</f>
        <v>4</v>
      </c>
      <c r="P57" s="93" t="str">
        <f>REPLACE(INDEX(GroupVertices[Group], MATCH(Edges[[#This Row],[Vertex 2]],GroupVertices[Vertex],0)),1,1,"")</f>
        <v>4</v>
      </c>
    </row>
    <row r="58" spans="1:16" ht="14.25" customHeight="1" thickTop="1" thickBot="1" x14ac:dyDescent="0.3">
      <c r="A58" s="76" t="s">
        <v>245</v>
      </c>
      <c r="B58" s="76" t="s">
        <v>247</v>
      </c>
      <c r="C58" s="77"/>
      <c r="D58" s="78">
        <v>1</v>
      </c>
      <c r="E58" s="79"/>
      <c r="F58" s="80"/>
      <c r="G58" s="77"/>
      <c r="H58" s="81"/>
      <c r="I58" s="82"/>
      <c r="J58" s="82"/>
      <c r="K58" s="51"/>
      <c r="L58" s="83">
        <v>58</v>
      </c>
      <c r="M58" s="83"/>
      <c r="N58" s="84">
        <v>1</v>
      </c>
      <c r="O58" s="93" t="str">
        <f>REPLACE(INDEX(GroupVertices[Group], MATCH(Edges[[#This Row],[Vertex 1]],GroupVertices[Vertex],0)),1,1,"")</f>
        <v>4</v>
      </c>
      <c r="P58" s="93" t="str">
        <f>REPLACE(INDEX(GroupVertices[Group], MATCH(Edges[[#This Row],[Vertex 2]],GroupVertices[Vertex],0)),1,1,"")</f>
        <v>4</v>
      </c>
    </row>
    <row r="59" spans="1:16" ht="14.25" customHeight="1" thickTop="1" thickBot="1" x14ac:dyDescent="0.3">
      <c r="A59" s="76" t="s">
        <v>239</v>
      </c>
      <c r="B59" s="76" t="s">
        <v>248</v>
      </c>
      <c r="C59" s="77"/>
      <c r="D59" s="78">
        <v>1</v>
      </c>
      <c r="E59" s="79"/>
      <c r="F59" s="80"/>
      <c r="G59" s="77"/>
      <c r="H59" s="81"/>
      <c r="I59" s="82"/>
      <c r="J59" s="82"/>
      <c r="K59" s="51"/>
      <c r="L59" s="83">
        <v>59</v>
      </c>
      <c r="M59" s="83"/>
      <c r="N59" s="84">
        <v>1</v>
      </c>
      <c r="O59" s="93" t="str">
        <f>REPLACE(INDEX(GroupVertices[Group], MATCH(Edges[[#This Row],[Vertex 1]],GroupVertices[Vertex],0)),1,1,"")</f>
        <v>1</v>
      </c>
      <c r="P59" s="93" t="str">
        <f>REPLACE(INDEX(GroupVertices[Group], MATCH(Edges[[#This Row],[Vertex 2]],GroupVertices[Vertex],0)),1,1,"")</f>
        <v>1</v>
      </c>
    </row>
    <row r="60" spans="1:16" ht="14.25" customHeight="1" thickTop="1" thickBot="1" x14ac:dyDescent="0.3">
      <c r="A60" s="76" t="s">
        <v>239</v>
      </c>
      <c r="B60" s="76" t="s">
        <v>218</v>
      </c>
      <c r="C60" s="77"/>
      <c r="D60" s="78">
        <v>1</v>
      </c>
      <c r="E60" s="79"/>
      <c r="F60" s="80"/>
      <c r="G60" s="77"/>
      <c r="H60" s="81"/>
      <c r="I60" s="82"/>
      <c r="J60" s="82"/>
      <c r="K60" s="51"/>
      <c r="L60" s="83">
        <v>60</v>
      </c>
      <c r="M60" s="83"/>
      <c r="N60" s="84">
        <v>1</v>
      </c>
      <c r="O60" s="93" t="str">
        <f>REPLACE(INDEX(GroupVertices[Group], MATCH(Edges[[#This Row],[Vertex 1]],GroupVertices[Vertex],0)),1,1,"")</f>
        <v>1</v>
      </c>
      <c r="P60" s="93" t="str">
        <f>REPLACE(INDEX(GroupVertices[Group], MATCH(Edges[[#This Row],[Vertex 2]],GroupVertices[Vertex],0)),1,1,"")</f>
        <v>1</v>
      </c>
    </row>
    <row r="61" spans="1:16" ht="14.25" customHeight="1" thickTop="1" thickBot="1" x14ac:dyDescent="0.3">
      <c r="A61" s="76" t="s">
        <v>239</v>
      </c>
      <c r="B61" s="76" t="s">
        <v>249</v>
      </c>
      <c r="C61" s="77"/>
      <c r="D61" s="78">
        <v>1</v>
      </c>
      <c r="E61" s="79"/>
      <c r="F61" s="80"/>
      <c r="G61" s="77"/>
      <c r="H61" s="81"/>
      <c r="I61" s="82"/>
      <c r="J61" s="82"/>
      <c r="K61" s="51"/>
      <c r="L61" s="83">
        <v>61</v>
      </c>
      <c r="M61" s="83"/>
      <c r="N61" s="84">
        <v>1</v>
      </c>
      <c r="O61" s="93" t="str">
        <f>REPLACE(INDEX(GroupVertices[Group], MATCH(Edges[[#This Row],[Vertex 1]],GroupVertices[Vertex],0)),1,1,"")</f>
        <v>1</v>
      </c>
      <c r="P61" s="93" t="str">
        <f>REPLACE(INDEX(GroupVertices[Group], MATCH(Edges[[#This Row],[Vertex 2]],GroupVertices[Vertex],0)),1,1,"")</f>
        <v>1</v>
      </c>
    </row>
    <row r="62" spans="1:16" ht="14.25" customHeight="1" thickTop="1" thickBot="1" x14ac:dyDescent="0.3">
      <c r="A62" s="76" t="s">
        <v>239</v>
      </c>
      <c r="B62" s="76" t="s">
        <v>250</v>
      </c>
      <c r="C62" s="77"/>
      <c r="D62" s="78">
        <v>1</v>
      </c>
      <c r="E62" s="79"/>
      <c r="F62" s="80"/>
      <c r="G62" s="77"/>
      <c r="H62" s="81"/>
      <c r="I62" s="82"/>
      <c r="J62" s="82"/>
      <c r="K62" s="51"/>
      <c r="L62" s="83">
        <v>62</v>
      </c>
      <c r="M62" s="83"/>
      <c r="N62" s="84">
        <v>1</v>
      </c>
      <c r="O62" s="93" t="str">
        <f>REPLACE(INDEX(GroupVertices[Group], MATCH(Edges[[#This Row],[Vertex 1]],GroupVertices[Vertex],0)),1,1,"")</f>
        <v>1</v>
      </c>
      <c r="P62" s="93" t="str">
        <f>REPLACE(INDEX(GroupVertices[Group], MATCH(Edges[[#This Row],[Vertex 2]],GroupVertices[Vertex],0)),1,1,"")</f>
        <v>1</v>
      </c>
    </row>
    <row r="63" spans="1:16" ht="14.25" customHeight="1" thickTop="1" thickBot="1" x14ac:dyDescent="0.3">
      <c r="A63" s="76" t="s">
        <v>251</v>
      </c>
      <c r="B63" s="76" t="s">
        <v>252</v>
      </c>
      <c r="C63" s="77"/>
      <c r="D63" s="78">
        <v>1</v>
      </c>
      <c r="E63" s="79"/>
      <c r="F63" s="80"/>
      <c r="G63" s="77"/>
      <c r="H63" s="81"/>
      <c r="I63" s="82"/>
      <c r="J63" s="82"/>
      <c r="K63" s="51"/>
      <c r="L63" s="83">
        <v>63</v>
      </c>
      <c r="M63" s="83"/>
      <c r="N63" s="84">
        <v>1</v>
      </c>
      <c r="O63" s="93" t="str">
        <f>REPLACE(INDEX(GroupVertices[Group], MATCH(Edges[[#This Row],[Vertex 1]],GroupVertices[Vertex],0)),1,1,"")</f>
        <v>30</v>
      </c>
      <c r="P63" s="93" t="str">
        <f>REPLACE(INDEX(GroupVertices[Group], MATCH(Edges[[#This Row],[Vertex 2]],GroupVertices[Vertex],0)),1,1,"")</f>
        <v>30</v>
      </c>
    </row>
    <row r="64" spans="1:16" ht="14.25" customHeight="1" thickTop="1" thickBot="1" x14ac:dyDescent="0.3">
      <c r="A64" s="76" t="s">
        <v>196</v>
      </c>
      <c r="B64" s="76" t="s">
        <v>197</v>
      </c>
      <c r="C64" s="77"/>
      <c r="D64" s="78">
        <v>1</v>
      </c>
      <c r="E64" s="79"/>
      <c r="F64" s="80"/>
      <c r="G64" s="77"/>
      <c r="H64" s="81"/>
      <c r="I64" s="82"/>
      <c r="J64" s="82"/>
      <c r="K64" s="51"/>
      <c r="L64" s="83">
        <v>64</v>
      </c>
      <c r="M64" s="83"/>
      <c r="N64" s="84">
        <v>1</v>
      </c>
      <c r="O64" s="93" t="str">
        <f>REPLACE(INDEX(GroupVertices[Group], MATCH(Edges[[#This Row],[Vertex 1]],GroupVertices[Vertex],0)),1,1,"")</f>
        <v>1</v>
      </c>
      <c r="P64" s="93" t="str">
        <f>REPLACE(INDEX(GroupVertices[Group], MATCH(Edges[[#This Row],[Vertex 2]],GroupVertices[Vertex],0)),1,1,"")</f>
        <v>1</v>
      </c>
    </row>
    <row r="65" spans="1:16" ht="14.25" customHeight="1" thickTop="1" thickBot="1" x14ac:dyDescent="0.3">
      <c r="A65" s="76" t="s">
        <v>253</v>
      </c>
      <c r="B65" s="76" t="s">
        <v>254</v>
      </c>
      <c r="C65" s="77"/>
      <c r="D65" s="78">
        <v>1</v>
      </c>
      <c r="E65" s="79"/>
      <c r="F65" s="80"/>
      <c r="G65" s="77"/>
      <c r="H65" s="81"/>
      <c r="I65" s="82"/>
      <c r="J65" s="82"/>
      <c r="K65" s="51"/>
      <c r="L65" s="83">
        <v>65</v>
      </c>
      <c r="M65" s="83"/>
      <c r="N65" s="84">
        <v>1</v>
      </c>
      <c r="O65" s="93" t="str">
        <f>REPLACE(INDEX(GroupVertices[Group], MATCH(Edges[[#This Row],[Vertex 1]],GroupVertices[Vertex],0)),1,1,"")</f>
        <v>31</v>
      </c>
      <c r="P65" s="93" t="str">
        <f>REPLACE(INDEX(GroupVertices[Group], MATCH(Edges[[#This Row],[Vertex 2]],GroupVertices[Vertex],0)),1,1,"")</f>
        <v>31</v>
      </c>
    </row>
    <row r="66" spans="1:16" ht="14.25" customHeight="1" thickTop="1" thickBot="1" x14ac:dyDescent="0.3">
      <c r="A66" s="76" t="s">
        <v>248</v>
      </c>
      <c r="B66" s="76" t="s">
        <v>249</v>
      </c>
      <c r="C66" s="77"/>
      <c r="D66" s="78">
        <v>1</v>
      </c>
      <c r="E66" s="79"/>
      <c r="F66" s="80"/>
      <c r="G66" s="77"/>
      <c r="H66" s="81"/>
      <c r="I66" s="82"/>
      <c r="J66" s="82"/>
      <c r="K66" s="51"/>
      <c r="L66" s="83">
        <v>66</v>
      </c>
      <c r="M66" s="83"/>
      <c r="N66" s="84">
        <v>1</v>
      </c>
      <c r="O66" s="93" t="str">
        <f>REPLACE(INDEX(GroupVertices[Group], MATCH(Edges[[#This Row],[Vertex 1]],GroupVertices[Vertex],0)),1,1,"")</f>
        <v>1</v>
      </c>
      <c r="P66" s="93" t="str">
        <f>REPLACE(INDEX(GroupVertices[Group], MATCH(Edges[[#This Row],[Vertex 2]],GroupVertices[Vertex],0)),1,1,"")</f>
        <v>1</v>
      </c>
    </row>
    <row r="67" spans="1:16" ht="14.25" customHeight="1" thickTop="1" thickBot="1" x14ac:dyDescent="0.3">
      <c r="A67" s="76" t="s">
        <v>255</v>
      </c>
      <c r="B67" s="76" t="s">
        <v>256</v>
      </c>
      <c r="C67" s="77"/>
      <c r="D67" s="78">
        <v>1</v>
      </c>
      <c r="E67" s="79"/>
      <c r="F67" s="80"/>
      <c r="G67" s="77"/>
      <c r="H67" s="81"/>
      <c r="I67" s="82"/>
      <c r="J67" s="82"/>
      <c r="K67" s="51"/>
      <c r="L67" s="83">
        <v>67</v>
      </c>
      <c r="M67" s="83"/>
      <c r="N67" s="84">
        <v>1</v>
      </c>
      <c r="O67" s="93" t="str">
        <f>REPLACE(INDEX(GroupVertices[Group], MATCH(Edges[[#This Row],[Vertex 1]],GroupVertices[Vertex],0)),1,1,"")</f>
        <v>29</v>
      </c>
      <c r="P67" s="93" t="str">
        <f>REPLACE(INDEX(GroupVertices[Group], MATCH(Edges[[#This Row],[Vertex 2]],GroupVertices[Vertex],0)),1,1,"")</f>
        <v>29</v>
      </c>
    </row>
    <row r="68" spans="1:16" ht="14.25" customHeight="1" thickTop="1" thickBot="1" x14ac:dyDescent="0.3">
      <c r="A68" s="76" t="s">
        <v>209</v>
      </c>
      <c r="B68" s="76" t="s">
        <v>210</v>
      </c>
      <c r="C68" s="77"/>
      <c r="D68" s="78">
        <v>1</v>
      </c>
      <c r="E68" s="79"/>
      <c r="F68" s="80"/>
      <c r="G68" s="77"/>
      <c r="H68" s="81"/>
      <c r="I68" s="82"/>
      <c r="J68" s="82"/>
      <c r="K68" s="51"/>
      <c r="L68" s="83">
        <v>68</v>
      </c>
      <c r="M68" s="83"/>
      <c r="N68" s="84">
        <v>1</v>
      </c>
      <c r="O68" s="93" t="str">
        <f>REPLACE(INDEX(GroupVertices[Group], MATCH(Edges[[#This Row],[Vertex 1]],GroupVertices[Vertex],0)),1,1,"")</f>
        <v>13</v>
      </c>
      <c r="P68" s="93" t="str">
        <f>REPLACE(INDEX(GroupVertices[Group], MATCH(Edges[[#This Row],[Vertex 2]],GroupVertices[Vertex],0)),1,1,"")</f>
        <v>13</v>
      </c>
    </row>
    <row r="69" spans="1:16" ht="14.25" customHeight="1" thickTop="1" thickBot="1" x14ac:dyDescent="0.3">
      <c r="A69" s="76" t="s">
        <v>220</v>
      </c>
      <c r="B69" s="76" t="s">
        <v>221</v>
      </c>
      <c r="C69" s="77"/>
      <c r="D69" s="78">
        <v>3</v>
      </c>
      <c r="E69" s="79"/>
      <c r="F69" s="80"/>
      <c r="G69" s="77"/>
      <c r="H69" s="81"/>
      <c r="I69" s="82"/>
      <c r="J69" s="82"/>
      <c r="K69" s="51"/>
      <c r="L69" s="83">
        <v>69</v>
      </c>
      <c r="M69" s="83"/>
      <c r="N69" s="84">
        <v>3</v>
      </c>
      <c r="O69" s="93" t="str">
        <f>REPLACE(INDEX(GroupVertices[Group], MATCH(Edges[[#This Row],[Vertex 1]],GroupVertices[Vertex],0)),1,1,"")</f>
        <v>6</v>
      </c>
      <c r="P69" s="93" t="str">
        <f>REPLACE(INDEX(GroupVertices[Group], MATCH(Edges[[#This Row],[Vertex 2]],GroupVertices[Vertex],0)),1,1,"")</f>
        <v>6</v>
      </c>
    </row>
    <row r="70" spans="1:16" ht="14.25" customHeight="1" thickTop="1" thickBot="1" x14ac:dyDescent="0.3">
      <c r="A70" s="76" t="s">
        <v>220</v>
      </c>
      <c r="B70" s="76" t="s">
        <v>257</v>
      </c>
      <c r="C70" s="77"/>
      <c r="D70" s="78">
        <v>6</v>
      </c>
      <c r="E70" s="79"/>
      <c r="F70" s="80"/>
      <c r="G70" s="77"/>
      <c r="H70" s="81"/>
      <c r="I70" s="82"/>
      <c r="J70" s="82"/>
      <c r="K70" s="51"/>
      <c r="L70" s="83">
        <v>70</v>
      </c>
      <c r="M70" s="83"/>
      <c r="N70" s="84">
        <v>6</v>
      </c>
      <c r="O70" s="93" t="str">
        <f>REPLACE(INDEX(GroupVertices[Group], MATCH(Edges[[#This Row],[Vertex 1]],GroupVertices[Vertex],0)),1,1,"")</f>
        <v>6</v>
      </c>
      <c r="P70" s="93" t="str">
        <f>REPLACE(INDEX(GroupVertices[Group], MATCH(Edges[[#This Row],[Vertex 2]],GroupVertices[Vertex],0)),1,1,"")</f>
        <v>6</v>
      </c>
    </row>
    <row r="71" spans="1:16" ht="14.25" customHeight="1" thickTop="1" thickBot="1" x14ac:dyDescent="0.3">
      <c r="A71" s="76" t="s">
        <v>258</v>
      </c>
      <c r="B71" s="76" t="s">
        <v>259</v>
      </c>
      <c r="C71" s="77"/>
      <c r="D71" s="78">
        <v>1</v>
      </c>
      <c r="E71" s="79"/>
      <c r="F71" s="80"/>
      <c r="G71" s="77"/>
      <c r="H71" s="81"/>
      <c r="I71" s="82"/>
      <c r="J71" s="82"/>
      <c r="K71" s="51"/>
      <c r="L71" s="83">
        <v>71</v>
      </c>
      <c r="M71" s="83"/>
      <c r="N71" s="84">
        <v>1</v>
      </c>
      <c r="O71" s="93" t="str">
        <f>REPLACE(INDEX(GroupVertices[Group], MATCH(Edges[[#This Row],[Vertex 1]],GroupVertices[Vertex],0)),1,1,"")</f>
        <v>4</v>
      </c>
      <c r="P71" s="93" t="str">
        <f>REPLACE(INDEX(GroupVertices[Group], MATCH(Edges[[#This Row],[Vertex 2]],GroupVertices[Vertex],0)),1,1,"")</f>
        <v>4</v>
      </c>
    </row>
    <row r="72" spans="1:16" ht="14.25" customHeight="1" thickTop="1" thickBot="1" x14ac:dyDescent="0.3">
      <c r="A72" s="76" t="s">
        <v>260</v>
      </c>
      <c r="B72" s="76" t="s">
        <v>261</v>
      </c>
      <c r="C72" s="77"/>
      <c r="D72" s="78">
        <v>2</v>
      </c>
      <c r="E72" s="79"/>
      <c r="F72" s="80"/>
      <c r="G72" s="77"/>
      <c r="H72" s="81"/>
      <c r="I72" s="82"/>
      <c r="J72" s="82"/>
      <c r="K72" s="51"/>
      <c r="L72" s="83">
        <v>72</v>
      </c>
      <c r="M72" s="83"/>
      <c r="N72" s="84">
        <v>2</v>
      </c>
      <c r="O72" s="93" t="str">
        <f>REPLACE(INDEX(GroupVertices[Group], MATCH(Edges[[#This Row],[Vertex 1]],GroupVertices[Vertex],0)),1,1,"")</f>
        <v>27</v>
      </c>
      <c r="P72" s="93" t="str">
        <f>REPLACE(INDEX(GroupVertices[Group], MATCH(Edges[[#This Row],[Vertex 2]],GroupVertices[Vertex],0)),1,1,"")</f>
        <v>27</v>
      </c>
    </row>
    <row r="73" spans="1:16" ht="14.25" customHeight="1" thickTop="1" thickBot="1" x14ac:dyDescent="0.3">
      <c r="A73" s="76" t="s">
        <v>262</v>
      </c>
      <c r="B73" s="76" t="s">
        <v>263</v>
      </c>
      <c r="C73" s="77"/>
      <c r="D73" s="78">
        <v>2</v>
      </c>
      <c r="E73" s="79"/>
      <c r="F73" s="80"/>
      <c r="G73" s="77"/>
      <c r="H73" s="81"/>
      <c r="I73" s="82"/>
      <c r="J73" s="82"/>
      <c r="K73" s="51"/>
      <c r="L73" s="83">
        <v>73</v>
      </c>
      <c r="M73" s="83"/>
      <c r="N73" s="84">
        <v>2</v>
      </c>
      <c r="O73" s="93" t="str">
        <f>REPLACE(INDEX(GroupVertices[Group], MATCH(Edges[[#This Row],[Vertex 1]],GroupVertices[Vertex],0)),1,1,"")</f>
        <v>28</v>
      </c>
      <c r="P73" s="93" t="str">
        <f>REPLACE(INDEX(GroupVertices[Group], MATCH(Edges[[#This Row],[Vertex 2]],GroupVertices[Vertex],0)),1,1,"")</f>
        <v>28</v>
      </c>
    </row>
    <row r="74" spans="1:16" ht="14.25" customHeight="1" thickTop="1" thickBot="1" x14ac:dyDescent="0.3">
      <c r="A74" s="76" t="s">
        <v>235</v>
      </c>
      <c r="B74" s="76" t="s">
        <v>236</v>
      </c>
      <c r="C74" s="77"/>
      <c r="D74" s="78">
        <v>1</v>
      </c>
      <c r="E74" s="79"/>
      <c r="F74" s="80"/>
      <c r="G74" s="77"/>
      <c r="H74" s="81"/>
      <c r="I74" s="82"/>
      <c r="J74" s="82"/>
      <c r="K74" s="51"/>
      <c r="L74" s="83">
        <v>74</v>
      </c>
      <c r="M74" s="83"/>
      <c r="N74" s="84">
        <v>1</v>
      </c>
      <c r="O74" s="93" t="str">
        <f>REPLACE(INDEX(GroupVertices[Group], MATCH(Edges[[#This Row],[Vertex 1]],GroupVertices[Vertex],0)),1,1,"")</f>
        <v>5</v>
      </c>
      <c r="P74" s="93" t="str">
        <f>REPLACE(INDEX(GroupVertices[Group], MATCH(Edges[[#This Row],[Vertex 2]],GroupVertices[Vertex],0)),1,1,"")</f>
        <v>5</v>
      </c>
    </row>
    <row r="75" spans="1:16" ht="14.25" customHeight="1" thickTop="1" thickBot="1" x14ac:dyDescent="0.3">
      <c r="A75" s="76" t="s">
        <v>235</v>
      </c>
      <c r="B75" s="76" t="s">
        <v>237</v>
      </c>
      <c r="C75" s="77"/>
      <c r="D75" s="78">
        <v>1</v>
      </c>
      <c r="E75" s="79"/>
      <c r="F75" s="80"/>
      <c r="G75" s="77"/>
      <c r="H75" s="81"/>
      <c r="I75" s="82"/>
      <c r="J75" s="82"/>
      <c r="K75" s="51"/>
      <c r="L75" s="83">
        <v>75</v>
      </c>
      <c r="M75" s="83"/>
      <c r="N75" s="84">
        <v>1</v>
      </c>
      <c r="O75" s="93" t="str">
        <f>REPLACE(INDEX(GroupVertices[Group], MATCH(Edges[[#This Row],[Vertex 1]],GroupVertices[Vertex],0)),1,1,"")</f>
        <v>5</v>
      </c>
      <c r="P75" s="93" t="str">
        <f>REPLACE(INDEX(GroupVertices[Group], MATCH(Edges[[#This Row],[Vertex 2]],GroupVertices[Vertex],0)),1,1,"")</f>
        <v>5</v>
      </c>
    </row>
    <row r="76" spans="1:16" ht="14.25" customHeight="1" thickTop="1" thickBot="1" x14ac:dyDescent="0.3">
      <c r="A76" s="76" t="s">
        <v>236</v>
      </c>
      <c r="B76" s="76" t="s">
        <v>237</v>
      </c>
      <c r="C76" s="77"/>
      <c r="D76" s="78">
        <v>1</v>
      </c>
      <c r="E76" s="79"/>
      <c r="F76" s="80"/>
      <c r="G76" s="77"/>
      <c r="H76" s="81"/>
      <c r="I76" s="82"/>
      <c r="J76" s="82"/>
      <c r="K76" s="51"/>
      <c r="L76" s="83">
        <v>76</v>
      </c>
      <c r="M76" s="83"/>
      <c r="N76" s="84">
        <v>1</v>
      </c>
      <c r="O76" s="93" t="str">
        <f>REPLACE(INDEX(GroupVertices[Group], MATCH(Edges[[#This Row],[Vertex 1]],GroupVertices[Vertex],0)),1,1,"")</f>
        <v>5</v>
      </c>
      <c r="P76" s="93" t="str">
        <f>REPLACE(INDEX(GroupVertices[Group], MATCH(Edges[[#This Row],[Vertex 2]],GroupVertices[Vertex],0)),1,1,"")</f>
        <v>5</v>
      </c>
    </row>
    <row r="77" spans="1:16" ht="14.25" customHeight="1" thickTop="1" thickBot="1" x14ac:dyDescent="0.3">
      <c r="A77" s="76" t="s">
        <v>264</v>
      </c>
      <c r="B77" s="76" t="s">
        <v>265</v>
      </c>
      <c r="C77" s="77"/>
      <c r="D77" s="78">
        <v>2</v>
      </c>
      <c r="E77" s="79"/>
      <c r="F77" s="80"/>
      <c r="G77" s="77"/>
      <c r="H77" s="81"/>
      <c r="I77" s="82"/>
      <c r="J77" s="82"/>
      <c r="K77" s="51"/>
      <c r="L77" s="83">
        <v>77</v>
      </c>
      <c r="M77" s="83"/>
      <c r="N77" s="84">
        <v>2</v>
      </c>
      <c r="O77" s="93" t="str">
        <f>REPLACE(INDEX(GroupVertices[Group], MATCH(Edges[[#This Row],[Vertex 1]],GroupVertices[Vertex],0)),1,1,"")</f>
        <v>3</v>
      </c>
      <c r="P77" s="93" t="str">
        <f>REPLACE(INDEX(GroupVertices[Group], MATCH(Edges[[#This Row],[Vertex 2]],GroupVertices[Vertex],0)),1,1,"")</f>
        <v>3</v>
      </c>
    </row>
    <row r="78" spans="1:16" ht="14.25" customHeight="1" thickTop="1" thickBot="1" x14ac:dyDescent="0.3">
      <c r="A78" s="76" t="s">
        <v>264</v>
      </c>
      <c r="B78" s="76" t="s">
        <v>223</v>
      </c>
      <c r="C78" s="77"/>
      <c r="D78" s="78">
        <v>2</v>
      </c>
      <c r="E78" s="79"/>
      <c r="F78" s="80"/>
      <c r="G78" s="77"/>
      <c r="H78" s="81"/>
      <c r="I78" s="82"/>
      <c r="J78" s="82"/>
      <c r="K78" s="51"/>
      <c r="L78" s="83">
        <v>78</v>
      </c>
      <c r="M78" s="83"/>
      <c r="N78" s="84">
        <v>2</v>
      </c>
      <c r="O78" s="93" t="str">
        <f>REPLACE(INDEX(GroupVertices[Group], MATCH(Edges[[#This Row],[Vertex 1]],GroupVertices[Vertex],0)),1,1,"")</f>
        <v>3</v>
      </c>
      <c r="P78" s="93" t="str">
        <f>REPLACE(INDEX(GroupVertices[Group], MATCH(Edges[[#This Row],[Vertex 2]],GroupVertices[Vertex],0)),1,1,"")</f>
        <v>3</v>
      </c>
    </row>
    <row r="79" spans="1:16" ht="14.25" customHeight="1" thickTop="1" thickBot="1" x14ac:dyDescent="0.3">
      <c r="A79" s="76" t="s">
        <v>266</v>
      </c>
      <c r="B79" s="76" t="s">
        <v>267</v>
      </c>
      <c r="C79" s="77"/>
      <c r="D79" s="78">
        <v>2</v>
      </c>
      <c r="E79" s="79"/>
      <c r="F79" s="80"/>
      <c r="G79" s="77"/>
      <c r="H79" s="81"/>
      <c r="I79" s="82"/>
      <c r="J79" s="82"/>
      <c r="K79" s="51"/>
      <c r="L79" s="83">
        <v>79</v>
      </c>
      <c r="M79" s="83"/>
      <c r="N79" s="84">
        <v>2</v>
      </c>
      <c r="O79" s="93" t="str">
        <f>REPLACE(INDEX(GroupVertices[Group], MATCH(Edges[[#This Row],[Vertex 1]],GroupVertices[Vertex],0)),1,1,"")</f>
        <v>1</v>
      </c>
      <c r="P79" s="93" t="str">
        <f>REPLACE(INDEX(GroupVertices[Group], MATCH(Edges[[#This Row],[Vertex 2]],GroupVertices[Vertex],0)),1,1,"")</f>
        <v>1</v>
      </c>
    </row>
    <row r="80" spans="1:16" ht="14.25" customHeight="1" thickTop="1" thickBot="1" x14ac:dyDescent="0.3">
      <c r="A80" s="76" t="s">
        <v>266</v>
      </c>
      <c r="B80" s="76" t="s">
        <v>198</v>
      </c>
      <c r="C80" s="77"/>
      <c r="D80" s="78">
        <v>10</v>
      </c>
      <c r="E80" s="79"/>
      <c r="F80" s="80"/>
      <c r="G80" s="77"/>
      <c r="H80" s="81"/>
      <c r="I80" s="82"/>
      <c r="J80" s="82"/>
      <c r="K80" s="51"/>
      <c r="L80" s="83">
        <v>80</v>
      </c>
      <c r="M80" s="83"/>
      <c r="N80" s="84">
        <v>10</v>
      </c>
      <c r="O80" s="93" t="str">
        <f>REPLACE(INDEX(GroupVertices[Group], MATCH(Edges[[#This Row],[Vertex 1]],GroupVertices[Vertex],0)),1,1,"")</f>
        <v>1</v>
      </c>
      <c r="P80" s="93" t="str">
        <f>REPLACE(INDEX(GroupVertices[Group], MATCH(Edges[[#This Row],[Vertex 2]],GroupVertices[Vertex],0)),1,1,"")</f>
        <v>1</v>
      </c>
    </row>
    <row r="81" spans="1:16" ht="14.25" customHeight="1" thickTop="1" thickBot="1" x14ac:dyDescent="0.3">
      <c r="A81" s="76" t="s">
        <v>266</v>
      </c>
      <c r="B81" s="76" t="s">
        <v>268</v>
      </c>
      <c r="C81" s="77"/>
      <c r="D81" s="78">
        <v>8</v>
      </c>
      <c r="E81" s="79"/>
      <c r="F81" s="80"/>
      <c r="G81" s="77"/>
      <c r="H81" s="81"/>
      <c r="I81" s="82"/>
      <c r="J81" s="82"/>
      <c r="K81" s="51"/>
      <c r="L81" s="83">
        <v>81</v>
      </c>
      <c r="M81" s="83"/>
      <c r="N81" s="84">
        <v>8</v>
      </c>
      <c r="O81" s="93" t="str">
        <f>REPLACE(INDEX(GroupVertices[Group], MATCH(Edges[[#This Row],[Vertex 1]],GroupVertices[Vertex],0)),1,1,"")</f>
        <v>1</v>
      </c>
      <c r="P81" s="93" t="str">
        <f>REPLACE(INDEX(GroupVertices[Group], MATCH(Edges[[#This Row],[Vertex 2]],GroupVertices[Vertex],0)),1,1,"")</f>
        <v>1</v>
      </c>
    </row>
    <row r="82" spans="1:16" ht="14.25" customHeight="1" thickTop="1" thickBot="1" x14ac:dyDescent="0.3">
      <c r="A82" s="76" t="s">
        <v>269</v>
      </c>
      <c r="B82" s="76" t="s">
        <v>198</v>
      </c>
      <c r="C82" s="77"/>
      <c r="D82" s="78">
        <v>2</v>
      </c>
      <c r="E82" s="79"/>
      <c r="F82" s="80"/>
      <c r="G82" s="77"/>
      <c r="H82" s="81"/>
      <c r="I82" s="82"/>
      <c r="J82" s="82"/>
      <c r="K82" s="51"/>
      <c r="L82" s="83">
        <v>82</v>
      </c>
      <c r="M82" s="83"/>
      <c r="N82" s="84">
        <v>2</v>
      </c>
      <c r="O82" s="93" t="str">
        <f>REPLACE(INDEX(GroupVertices[Group], MATCH(Edges[[#This Row],[Vertex 1]],GroupVertices[Vertex],0)),1,1,"")</f>
        <v>1</v>
      </c>
      <c r="P82" s="93" t="str">
        <f>REPLACE(INDEX(GroupVertices[Group], MATCH(Edges[[#This Row],[Vertex 2]],GroupVertices[Vertex],0)),1,1,"")</f>
        <v>1</v>
      </c>
    </row>
    <row r="83" spans="1:16" ht="14.25" customHeight="1" thickTop="1" thickBot="1" x14ac:dyDescent="0.3">
      <c r="A83" s="76" t="s">
        <v>270</v>
      </c>
      <c r="B83" s="76" t="s">
        <v>271</v>
      </c>
      <c r="C83" s="77"/>
      <c r="D83" s="78">
        <v>1</v>
      </c>
      <c r="E83" s="79"/>
      <c r="F83" s="80"/>
      <c r="G83" s="77"/>
      <c r="H83" s="81"/>
      <c r="I83" s="82"/>
      <c r="J83" s="82"/>
      <c r="K83" s="51"/>
      <c r="L83" s="83">
        <v>83</v>
      </c>
      <c r="M83" s="83"/>
      <c r="N83" s="84">
        <v>1</v>
      </c>
      <c r="O83" s="93" t="str">
        <f>REPLACE(INDEX(GroupVertices[Group], MATCH(Edges[[#This Row],[Vertex 1]],GroupVertices[Vertex],0)),1,1,"")</f>
        <v>2</v>
      </c>
      <c r="P83" s="93" t="str">
        <f>REPLACE(INDEX(GroupVertices[Group], MATCH(Edges[[#This Row],[Vertex 2]],GroupVertices[Vertex],0)),1,1,"")</f>
        <v>2</v>
      </c>
    </row>
    <row r="84" spans="1:16" ht="14.25" customHeight="1" thickTop="1" thickBot="1" x14ac:dyDescent="0.3">
      <c r="A84" s="76" t="s">
        <v>270</v>
      </c>
      <c r="B84" s="76" t="s">
        <v>242</v>
      </c>
      <c r="C84" s="77"/>
      <c r="D84" s="78">
        <v>1</v>
      </c>
      <c r="E84" s="79"/>
      <c r="F84" s="80"/>
      <c r="G84" s="77"/>
      <c r="H84" s="81"/>
      <c r="I84" s="82"/>
      <c r="J84" s="82"/>
      <c r="K84" s="51"/>
      <c r="L84" s="83">
        <v>84</v>
      </c>
      <c r="M84" s="83"/>
      <c r="N84" s="84">
        <v>1</v>
      </c>
      <c r="O84" s="93" t="str">
        <f>REPLACE(INDEX(GroupVertices[Group], MATCH(Edges[[#This Row],[Vertex 1]],GroupVertices[Vertex],0)),1,1,"")</f>
        <v>2</v>
      </c>
      <c r="P84" s="93" t="str">
        <f>REPLACE(INDEX(GroupVertices[Group], MATCH(Edges[[#This Row],[Vertex 2]],GroupVertices[Vertex],0)),1,1,"")</f>
        <v>2</v>
      </c>
    </row>
    <row r="85" spans="1:16" ht="14.25" customHeight="1" thickTop="1" thickBot="1" x14ac:dyDescent="0.3">
      <c r="A85" s="76" t="s">
        <v>186</v>
      </c>
      <c r="B85" s="76" t="s">
        <v>187</v>
      </c>
      <c r="C85" s="77"/>
      <c r="D85" s="78">
        <v>1</v>
      </c>
      <c r="E85" s="79"/>
      <c r="F85" s="80"/>
      <c r="G85" s="77"/>
      <c r="H85" s="81"/>
      <c r="I85" s="82"/>
      <c r="J85" s="82"/>
      <c r="K85" s="51"/>
      <c r="L85" s="83">
        <v>85</v>
      </c>
      <c r="M85" s="83"/>
      <c r="N85" s="84">
        <v>1</v>
      </c>
      <c r="O85" s="93" t="str">
        <f>REPLACE(INDEX(GroupVertices[Group], MATCH(Edges[[#This Row],[Vertex 1]],GroupVertices[Vertex],0)),1,1,"")</f>
        <v>7</v>
      </c>
      <c r="P85" s="93" t="str">
        <f>REPLACE(INDEX(GroupVertices[Group], MATCH(Edges[[#This Row],[Vertex 2]],GroupVertices[Vertex],0)),1,1,"")</f>
        <v>7</v>
      </c>
    </row>
    <row r="86" spans="1:16" ht="14.25" customHeight="1" thickTop="1" thickBot="1" x14ac:dyDescent="0.3">
      <c r="A86" s="76" t="s">
        <v>186</v>
      </c>
      <c r="B86" s="76" t="s">
        <v>188</v>
      </c>
      <c r="C86" s="77"/>
      <c r="D86" s="78">
        <v>1</v>
      </c>
      <c r="E86" s="79"/>
      <c r="F86" s="80"/>
      <c r="G86" s="77"/>
      <c r="H86" s="81"/>
      <c r="I86" s="82"/>
      <c r="J86" s="82"/>
      <c r="K86" s="51"/>
      <c r="L86" s="83">
        <v>86</v>
      </c>
      <c r="M86" s="83"/>
      <c r="N86" s="84">
        <v>1</v>
      </c>
      <c r="O86" s="93" t="str">
        <f>REPLACE(INDEX(GroupVertices[Group], MATCH(Edges[[#This Row],[Vertex 1]],GroupVertices[Vertex],0)),1,1,"")</f>
        <v>7</v>
      </c>
      <c r="P86" s="93" t="str">
        <f>REPLACE(INDEX(GroupVertices[Group], MATCH(Edges[[#This Row],[Vertex 2]],GroupVertices[Vertex],0)),1,1,"")</f>
        <v>7</v>
      </c>
    </row>
    <row r="87" spans="1:16" ht="14.25" customHeight="1" thickTop="1" thickBot="1" x14ac:dyDescent="0.3">
      <c r="A87" s="76" t="s">
        <v>271</v>
      </c>
      <c r="B87" s="76" t="s">
        <v>242</v>
      </c>
      <c r="C87" s="77"/>
      <c r="D87" s="78">
        <v>1</v>
      </c>
      <c r="E87" s="79"/>
      <c r="F87" s="80"/>
      <c r="G87" s="77"/>
      <c r="H87" s="81"/>
      <c r="I87" s="82"/>
      <c r="J87" s="82"/>
      <c r="K87" s="51"/>
      <c r="L87" s="83">
        <v>87</v>
      </c>
      <c r="M87" s="83"/>
      <c r="N87" s="84">
        <v>1</v>
      </c>
      <c r="O87" s="93" t="str">
        <f>REPLACE(INDEX(GroupVertices[Group], MATCH(Edges[[#This Row],[Vertex 1]],GroupVertices[Vertex],0)),1,1,"")</f>
        <v>2</v>
      </c>
      <c r="P87" s="93" t="str">
        <f>REPLACE(INDEX(GroupVertices[Group], MATCH(Edges[[#This Row],[Vertex 2]],GroupVertices[Vertex],0)),1,1,"")</f>
        <v>2</v>
      </c>
    </row>
    <row r="88" spans="1:16" ht="14.25" customHeight="1" thickTop="1" thickBot="1" x14ac:dyDescent="0.3">
      <c r="A88" s="76" t="s">
        <v>246</v>
      </c>
      <c r="B88" s="76" t="s">
        <v>247</v>
      </c>
      <c r="C88" s="77"/>
      <c r="D88" s="78">
        <v>5</v>
      </c>
      <c r="E88" s="79"/>
      <c r="F88" s="80"/>
      <c r="G88" s="77"/>
      <c r="H88" s="81"/>
      <c r="I88" s="82"/>
      <c r="J88" s="82"/>
      <c r="K88" s="51"/>
      <c r="L88" s="83">
        <v>88</v>
      </c>
      <c r="M88" s="83"/>
      <c r="N88" s="84">
        <v>5</v>
      </c>
      <c r="O88" s="93" t="str">
        <f>REPLACE(INDEX(GroupVertices[Group], MATCH(Edges[[#This Row],[Vertex 1]],GroupVertices[Vertex],0)),1,1,"")</f>
        <v>4</v>
      </c>
      <c r="P88" s="93" t="str">
        <f>REPLACE(INDEX(GroupVertices[Group], MATCH(Edges[[#This Row],[Vertex 2]],GroupVertices[Vertex],0)),1,1,"")</f>
        <v>4</v>
      </c>
    </row>
    <row r="89" spans="1:16" ht="14.25" customHeight="1" thickTop="1" thickBot="1" x14ac:dyDescent="0.3">
      <c r="A89" s="76" t="s">
        <v>246</v>
      </c>
      <c r="B89" s="76" t="s">
        <v>259</v>
      </c>
      <c r="C89" s="77"/>
      <c r="D89" s="78">
        <v>1</v>
      </c>
      <c r="E89" s="79"/>
      <c r="F89" s="80"/>
      <c r="G89" s="77"/>
      <c r="H89" s="81"/>
      <c r="I89" s="82"/>
      <c r="J89" s="82"/>
      <c r="K89" s="51"/>
      <c r="L89" s="83">
        <v>89</v>
      </c>
      <c r="M89" s="83"/>
      <c r="N89" s="84">
        <v>1</v>
      </c>
      <c r="O89" s="93" t="str">
        <f>REPLACE(INDEX(GroupVertices[Group], MATCH(Edges[[#This Row],[Vertex 1]],GroupVertices[Vertex],0)),1,1,"")</f>
        <v>4</v>
      </c>
      <c r="P89" s="93" t="str">
        <f>REPLACE(INDEX(GroupVertices[Group], MATCH(Edges[[#This Row],[Vertex 2]],GroupVertices[Vertex],0)),1,1,"")</f>
        <v>4</v>
      </c>
    </row>
    <row r="90" spans="1:16" ht="14.25" customHeight="1" thickTop="1" thickBot="1" x14ac:dyDescent="0.3">
      <c r="A90" s="76" t="s">
        <v>272</v>
      </c>
      <c r="B90" s="76" t="s">
        <v>273</v>
      </c>
      <c r="C90" s="77"/>
      <c r="D90" s="78">
        <v>2</v>
      </c>
      <c r="E90" s="79"/>
      <c r="F90" s="80"/>
      <c r="G90" s="77"/>
      <c r="H90" s="81"/>
      <c r="I90" s="82"/>
      <c r="J90" s="82"/>
      <c r="K90" s="51"/>
      <c r="L90" s="83">
        <v>90</v>
      </c>
      <c r="M90" s="83"/>
      <c r="N90" s="84">
        <v>2</v>
      </c>
      <c r="O90" s="93" t="str">
        <f>REPLACE(INDEX(GroupVertices[Group], MATCH(Edges[[#This Row],[Vertex 1]],GroupVertices[Vertex],0)),1,1,"")</f>
        <v>10</v>
      </c>
      <c r="P90" s="93" t="str">
        <f>REPLACE(INDEX(GroupVertices[Group], MATCH(Edges[[#This Row],[Vertex 2]],GroupVertices[Vertex],0)),1,1,"")</f>
        <v>10</v>
      </c>
    </row>
    <row r="91" spans="1:16" ht="14.25" customHeight="1" thickTop="1" thickBot="1" x14ac:dyDescent="0.3">
      <c r="A91" s="76" t="s">
        <v>272</v>
      </c>
      <c r="B91" s="76" t="s">
        <v>274</v>
      </c>
      <c r="C91" s="77"/>
      <c r="D91" s="78">
        <v>1</v>
      </c>
      <c r="E91" s="79"/>
      <c r="F91" s="80"/>
      <c r="G91" s="77"/>
      <c r="H91" s="81"/>
      <c r="I91" s="82"/>
      <c r="J91" s="82"/>
      <c r="K91" s="51"/>
      <c r="L91" s="83">
        <v>91</v>
      </c>
      <c r="M91" s="83"/>
      <c r="N91" s="84">
        <v>1</v>
      </c>
      <c r="O91" s="93" t="str">
        <f>REPLACE(INDEX(GroupVertices[Group], MATCH(Edges[[#This Row],[Vertex 1]],GroupVertices[Vertex],0)),1,1,"")</f>
        <v>10</v>
      </c>
      <c r="P91" s="93" t="str">
        <f>REPLACE(INDEX(GroupVertices[Group], MATCH(Edges[[#This Row],[Vertex 2]],GroupVertices[Vertex],0)),1,1,"")</f>
        <v>10</v>
      </c>
    </row>
    <row r="92" spans="1:16" ht="14.25" customHeight="1" thickTop="1" thickBot="1" x14ac:dyDescent="0.3">
      <c r="A92" s="76" t="s">
        <v>275</v>
      </c>
      <c r="B92" s="76" t="s">
        <v>277</v>
      </c>
      <c r="C92" s="77"/>
      <c r="D92" s="78">
        <v>1</v>
      </c>
      <c r="E92" s="79"/>
      <c r="F92" s="80"/>
      <c r="G92" s="77"/>
      <c r="H92" s="81"/>
      <c r="I92" s="82"/>
      <c r="J92" s="82"/>
      <c r="K92" s="51"/>
      <c r="L92" s="83">
        <v>92</v>
      </c>
      <c r="M92" s="83"/>
      <c r="N92" s="84">
        <v>1</v>
      </c>
      <c r="O92" s="93" t="str">
        <f>REPLACE(INDEX(GroupVertices[Group], MATCH(Edges[[#This Row],[Vertex 1]],GroupVertices[Vertex],0)),1,1,"")</f>
        <v>3</v>
      </c>
      <c r="P92" s="93" t="str">
        <f>REPLACE(INDEX(GroupVertices[Group], MATCH(Edges[[#This Row],[Vertex 2]],GroupVertices[Vertex],0)),1,1,"")</f>
        <v>3</v>
      </c>
    </row>
    <row r="93" spans="1:16" ht="14.25" customHeight="1" thickTop="1" thickBot="1" x14ac:dyDescent="0.3">
      <c r="A93" s="76" t="s">
        <v>275</v>
      </c>
      <c r="B93" s="76" t="s">
        <v>223</v>
      </c>
      <c r="C93" s="77"/>
      <c r="D93" s="78">
        <v>1</v>
      </c>
      <c r="E93" s="79"/>
      <c r="F93" s="80"/>
      <c r="G93" s="77"/>
      <c r="H93" s="81"/>
      <c r="I93" s="82"/>
      <c r="J93" s="82"/>
      <c r="K93" s="51"/>
      <c r="L93" s="83">
        <v>93</v>
      </c>
      <c r="M93" s="83"/>
      <c r="N93" s="84">
        <v>1</v>
      </c>
      <c r="O93" s="93" t="str">
        <f>REPLACE(INDEX(GroupVertices[Group], MATCH(Edges[[#This Row],[Vertex 1]],GroupVertices[Vertex],0)),1,1,"")</f>
        <v>3</v>
      </c>
      <c r="P93" s="93" t="str">
        <f>REPLACE(INDEX(GroupVertices[Group], MATCH(Edges[[#This Row],[Vertex 2]],GroupVertices[Vertex],0)),1,1,"")</f>
        <v>3</v>
      </c>
    </row>
    <row r="94" spans="1:16" ht="14.25" customHeight="1" thickTop="1" thickBot="1" x14ac:dyDescent="0.3">
      <c r="A94" s="76" t="s">
        <v>247</v>
      </c>
      <c r="B94" s="76" t="s">
        <v>259</v>
      </c>
      <c r="C94" s="77"/>
      <c r="D94" s="78">
        <v>1</v>
      </c>
      <c r="E94" s="79"/>
      <c r="F94" s="80"/>
      <c r="G94" s="77"/>
      <c r="H94" s="81"/>
      <c r="I94" s="82"/>
      <c r="J94" s="82"/>
      <c r="K94" s="51"/>
      <c r="L94" s="83">
        <v>94</v>
      </c>
      <c r="M94" s="83"/>
      <c r="N94" s="84">
        <v>1</v>
      </c>
      <c r="O94" s="93" t="str">
        <f>REPLACE(INDEX(GroupVertices[Group], MATCH(Edges[[#This Row],[Vertex 1]],GroupVertices[Vertex],0)),1,1,"")</f>
        <v>4</v>
      </c>
      <c r="P94" s="93" t="str">
        <f>REPLACE(INDEX(GroupVertices[Group], MATCH(Edges[[#This Row],[Vertex 2]],GroupVertices[Vertex],0)),1,1,"")</f>
        <v>4</v>
      </c>
    </row>
    <row r="95" spans="1:16" ht="14.25" customHeight="1" thickTop="1" thickBot="1" x14ac:dyDescent="0.3">
      <c r="A95" s="76" t="s">
        <v>276</v>
      </c>
      <c r="B95" s="76" t="s">
        <v>215</v>
      </c>
      <c r="C95" s="77"/>
      <c r="D95" s="78">
        <v>2</v>
      </c>
      <c r="E95" s="79"/>
      <c r="F95" s="80"/>
      <c r="G95" s="77"/>
      <c r="H95" s="81"/>
      <c r="I95" s="82"/>
      <c r="J95" s="82"/>
      <c r="K95" s="51"/>
      <c r="L95" s="83">
        <v>95</v>
      </c>
      <c r="M95" s="83"/>
      <c r="N95" s="84">
        <v>2</v>
      </c>
      <c r="O95" s="93" t="str">
        <f>REPLACE(INDEX(GroupVertices[Group], MATCH(Edges[[#This Row],[Vertex 1]],GroupVertices[Vertex],0)),1,1,"")</f>
        <v>1</v>
      </c>
      <c r="P95" s="93" t="str">
        <f>REPLACE(INDEX(GroupVertices[Group], MATCH(Edges[[#This Row],[Vertex 2]],GroupVertices[Vertex],0)),1,1,"")</f>
        <v>1</v>
      </c>
    </row>
    <row r="96" spans="1:16" ht="14.25" customHeight="1" thickTop="1" thickBot="1" x14ac:dyDescent="0.3">
      <c r="A96" s="76" t="s">
        <v>265</v>
      </c>
      <c r="B96" s="76" t="s">
        <v>223</v>
      </c>
      <c r="C96" s="77"/>
      <c r="D96" s="78">
        <v>2</v>
      </c>
      <c r="E96" s="79"/>
      <c r="F96" s="80"/>
      <c r="G96" s="77"/>
      <c r="H96" s="81"/>
      <c r="I96" s="82"/>
      <c r="J96" s="82"/>
      <c r="K96" s="51"/>
      <c r="L96" s="83">
        <v>96</v>
      </c>
      <c r="M96" s="83"/>
      <c r="N96" s="84">
        <v>2</v>
      </c>
      <c r="O96" s="93" t="str">
        <f>REPLACE(INDEX(GroupVertices[Group], MATCH(Edges[[#This Row],[Vertex 1]],GroupVertices[Vertex],0)),1,1,"")</f>
        <v>3</v>
      </c>
      <c r="P96" s="93" t="str">
        <f>REPLACE(INDEX(GroupVertices[Group], MATCH(Edges[[#This Row],[Vertex 2]],GroupVertices[Vertex],0)),1,1,"")</f>
        <v>3</v>
      </c>
    </row>
    <row r="97" spans="1:16" ht="14.25" customHeight="1" thickTop="1" thickBot="1" x14ac:dyDescent="0.3">
      <c r="A97" s="76" t="s">
        <v>278</v>
      </c>
      <c r="B97" s="76" t="s">
        <v>229</v>
      </c>
      <c r="C97" s="77"/>
      <c r="D97" s="78">
        <v>1</v>
      </c>
      <c r="E97" s="79"/>
      <c r="F97" s="80"/>
      <c r="G97" s="77"/>
      <c r="H97" s="81"/>
      <c r="I97" s="82"/>
      <c r="J97" s="82"/>
      <c r="K97" s="51"/>
      <c r="L97" s="83">
        <v>97</v>
      </c>
      <c r="M97" s="83"/>
      <c r="N97" s="84">
        <v>1</v>
      </c>
      <c r="O97" s="93" t="str">
        <f>REPLACE(INDEX(GroupVertices[Group], MATCH(Edges[[#This Row],[Vertex 1]],GroupVertices[Vertex],0)),1,1,"")</f>
        <v>1</v>
      </c>
      <c r="P97" s="93" t="str">
        <f>REPLACE(INDEX(GroupVertices[Group], MATCH(Edges[[#This Row],[Vertex 2]],GroupVertices[Vertex],0)),1,1,"")</f>
        <v>1</v>
      </c>
    </row>
    <row r="98" spans="1:16" ht="14.25" customHeight="1" thickTop="1" thickBot="1" x14ac:dyDescent="0.3">
      <c r="A98" s="76" t="s">
        <v>223</v>
      </c>
      <c r="B98" s="76" t="s">
        <v>279</v>
      </c>
      <c r="C98" s="77"/>
      <c r="D98" s="78">
        <v>3</v>
      </c>
      <c r="E98" s="79"/>
      <c r="F98" s="80"/>
      <c r="G98" s="77"/>
      <c r="H98" s="81"/>
      <c r="I98" s="82"/>
      <c r="J98" s="82"/>
      <c r="K98" s="51"/>
      <c r="L98" s="83">
        <v>98</v>
      </c>
      <c r="M98" s="83"/>
      <c r="N98" s="84">
        <v>3</v>
      </c>
      <c r="O98" s="93" t="str">
        <f>REPLACE(INDEX(GroupVertices[Group], MATCH(Edges[[#This Row],[Vertex 1]],GroupVertices[Vertex],0)),1,1,"")</f>
        <v>3</v>
      </c>
      <c r="P98" s="93" t="str">
        <f>REPLACE(INDEX(GroupVertices[Group], MATCH(Edges[[#This Row],[Vertex 2]],GroupVertices[Vertex],0)),1,1,"")</f>
        <v>3</v>
      </c>
    </row>
    <row r="99" spans="1:16" ht="14.25" customHeight="1" thickTop="1" thickBot="1" x14ac:dyDescent="0.3">
      <c r="A99" s="76" t="s">
        <v>280</v>
      </c>
      <c r="B99" s="76" t="s">
        <v>281</v>
      </c>
      <c r="C99" s="77"/>
      <c r="D99" s="78">
        <v>5</v>
      </c>
      <c r="E99" s="79"/>
      <c r="F99" s="80"/>
      <c r="G99" s="77"/>
      <c r="H99" s="81"/>
      <c r="I99" s="82"/>
      <c r="J99" s="82"/>
      <c r="K99" s="51"/>
      <c r="L99" s="83">
        <v>99</v>
      </c>
      <c r="M99" s="83"/>
      <c r="N99" s="84">
        <v>5</v>
      </c>
      <c r="O99" s="93" t="str">
        <f>REPLACE(INDEX(GroupVertices[Group], MATCH(Edges[[#This Row],[Vertex 1]],GroupVertices[Vertex],0)),1,1,"")</f>
        <v>16</v>
      </c>
      <c r="P99" s="93" t="str">
        <f>REPLACE(INDEX(GroupVertices[Group], MATCH(Edges[[#This Row],[Vertex 2]],GroupVertices[Vertex],0)),1,1,"")</f>
        <v>16</v>
      </c>
    </row>
    <row r="100" spans="1:16" ht="14.25" customHeight="1" thickTop="1" thickBot="1" x14ac:dyDescent="0.3">
      <c r="A100" s="76" t="s">
        <v>225</v>
      </c>
      <c r="B100" s="76" t="s">
        <v>282</v>
      </c>
      <c r="C100" s="77"/>
      <c r="D100" s="78">
        <v>1</v>
      </c>
      <c r="E100" s="79"/>
      <c r="F100" s="80"/>
      <c r="G100" s="77"/>
      <c r="H100" s="81"/>
      <c r="I100" s="82"/>
      <c r="J100" s="82"/>
      <c r="K100" s="51"/>
      <c r="L100" s="83">
        <v>100</v>
      </c>
      <c r="M100" s="83"/>
      <c r="N100" s="84">
        <v>1</v>
      </c>
      <c r="O100" s="93" t="str">
        <f>REPLACE(INDEX(GroupVertices[Group], MATCH(Edges[[#This Row],[Vertex 1]],GroupVertices[Vertex],0)),1,1,"")</f>
        <v>1</v>
      </c>
      <c r="P100" s="93" t="str">
        <f>REPLACE(INDEX(GroupVertices[Group], MATCH(Edges[[#This Row],[Vertex 2]],GroupVertices[Vertex],0)),1,1,"")</f>
        <v>1</v>
      </c>
    </row>
    <row r="101" spans="1:16" ht="14.25" customHeight="1" thickTop="1" thickBot="1" x14ac:dyDescent="0.3">
      <c r="A101" s="76" t="s">
        <v>225</v>
      </c>
      <c r="B101" s="76" t="s">
        <v>226</v>
      </c>
      <c r="C101" s="77"/>
      <c r="D101" s="78">
        <v>1</v>
      </c>
      <c r="E101" s="79"/>
      <c r="F101" s="80"/>
      <c r="G101" s="77"/>
      <c r="H101" s="81"/>
      <c r="I101" s="82"/>
      <c r="J101" s="82"/>
      <c r="K101" s="51"/>
      <c r="L101" s="83">
        <v>101</v>
      </c>
      <c r="M101" s="83"/>
      <c r="N101" s="84">
        <v>1</v>
      </c>
      <c r="O101" s="93" t="str">
        <f>REPLACE(INDEX(GroupVertices[Group], MATCH(Edges[[#This Row],[Vertex 1]],GroupVertices[Vertex],0)),1,1,"")</f>
        <v>1</v>
      </c>
      <c r="P101" s="93" t="str">
        <f>REPLACE(INDEX(GroupVertices[Group], MATCH(Edges[[#This Row],[Vertex 2]],GroupVertices[Vertex],0)),1,1,"")</f>
        <v>1</v>
      </c>
    </row>
    <row r="102" spans="1:16" ht="14.25" customHeight="1" thickTop="1" thickBot="1" x14ac:dyDescent="0.3">
      <c r="A102" s="76" t="s">
        <v>225</v>
      </c>
      <c r="B102" s="76" t="s">
        <v>215</v>
      </c>
      <c r="C102" s="77"/>
      <c r="D102" s="78">
        <v>2</v>
      </c>
      <c r="E102" s="79"/>
      <c r="F102" s="80"/>
      <c r="G102" s="77"/>
      <c r="H102" s="81"/>
      <c r="I102" s="82"/>
      <c r="J102" s="82"/>
      <c r="K102" s="51"/>
      <c r="L102" s="83">
        <v>102</v>
      </c>
      <c r="M102" s="83"/>
      <c r="N102" s="84">
        <v>2</v>
      </c>
      <c r="O102" s="93" t="str">
        <f>REPLACE(INDEX(GroupVertices[Group], MATCH(Edges[[#This Row],[Vertex 1]],GroupVertices[Vertex],0)),1,1,"")</f>
        <v>1</v>
      </c>
      <c r="P102" s="93" t="str">
        <f>REPLACE(INDEX(GroupVertices[Group], MATCH(Edges[[#This Row],[Vertex 2]],GroupVertices[Vertex],0)),1,1,"")</f>
        <v>1</v>
      </c>
    </row>
    <row r="103" spans="1:16" ht="14.25" customHeight="1" thickTop="1" thickBot="1" x14ac:dyDescent="0.3">
      <c r="A103" s="76" t="s">
        <v>225</v>
      </c>
      <c r="B103" s="76" t="s">
        <v>230</v>
      </c>
      <c r="C103" s="77"/>
      <c r="D103" s="78">
        <v>2</v>
      </c>
      <c r="E103" s="79"/>
      <c r="F103" s="80"/>
      <c r="G103" s="77"/>
      <c r="H103" s="81"/>
      <c r="I103" s="82"/>
      <c r="J103" s="82"/>
      <c r="K103" s="51"/>
      <c r="L103" s="83">
        <v>103</v>
      </c>
      <c r="M103" s="83"/>
      <c r="N103" s="84">
        <v>2</v>
      </c>
      <c r="O103" s="93" t="str">
        <f>REPLACE(INDEX(GroupVertices[Group], MATCH(Edges[[#This Row],[Vertex 1]],GroupVertices[Vertex],0)),1,1,"")</f>
        <v>1</v>
      </c>
      <c r="P103" s="93" t="str">
        <f>REPLACE(INDEX(GroupVertices[Group], MATCH(Edges[[#This Row],[Vertex 2]],GroupVertices[Vertex],0)),1,1,"")</f>
        <v>1</v>
      </c>
    </row>
    <row r="104" spans="1:16" ht="14.25" customHeight="1" thickTop="1" thickBot="1" x14ac:dyDescent="0.3">
      <c r="A104" s="76" t="s">
        <v>225</v>
      </c>
      <c r="B104" s="76" t="s">
        <v>283</v>
      </c>
      <c r="C104" s="77"/>
      <c r="D104" s="78">
        <v>2</v>
      </c>
      <c r="E104" s="79"/>
      <c r="F104" s="80"/>
      <c r="G104" s="77"/>
      <c r="H104" s="81"/>
      <c r="I104" s="82"/>
      <c r="J104" s="82"/>
      <c r="K104" s="51"/>
      <c r="L104" s="83">
        <v>104</v>
      </c>
      <c r="M104" s="83"/>
      <c r="N104" s="84">
        <v>2</v>
      </c>
      <c r="O104" s="93" t="str">
        <f>REPLACE(INDEX(GroupVertices[Group], MATCH(Edges[[#This Row],[Vertex 1]],GroupVertices[Vertex],0)),1,1,"")</f>
        <v>1</v>
      </c>
      <c r="P104" s="93" t="str">
        <f>REPLACE(INDEX(GroupVertices[Group], MATCH(Edges[[#This Row],[Vertex 2]],GroupVertices[Vertex],0)),1,1,"")</f>
        <v>1</v>
      </c>
    </row>
    <row r="105" spans="1:16" ht="14.25" customHeight="1" thickTop="1" thickBot="1" x14ac:dyDescent="0.3">
      <c r="A105" s="76" t="s">
        <v>282</v>
      </c>
      <c r="B105" s="76" t="s">
        <v>283</v>
      </c>
      <c r="C105" s="77"/>
      <c r="D105" s="78">
        <v>1</v>
      </c>
      <c r="E105" s="79"/>
      <c r="F105" s="80"/>
      <c r="G105" s="77"/>
      <c r="H105" s="81"/>
      <c r="I105" s="82"/>
      <c r="J105" s="82"/>
      <c r="K105" s="51"/>
      <c r="L105" s="83">
        <v>105</v>
      </c>
      <c r="M105" s="83"/>
      <c r="N105" s="84">
        <v>1</v>
      </c>
      <c r="O105" s="93" t="str">
        <f>REPLACE(INDEX(GroupVertices[Group], MATCH(Edges[[#This Row],[Vertex 1]],GroupVertices[Vertex],0)),1,1,"")</f>
        <v>1</v>
      </c>
      <c r="P105" s="93" t="str">
        <f>REPLACE(INDEX(GroupVertices[Group], MATCH(Edges[[#This Row],[Vertex 2]],GroupVertices[Vertex],0)),1,1,"")</f>
        <v>1</v>
      </c>
    </row>
    <row r="106" spans="1:16" ht="14.25" customHeight="1" thickTop="1" thickBot="1" x14ac:dyDescent="0.3">
      <c r="A106" s="76" t="s">
        <v>284</v>
      </c>
      <c r="B106" s="76" t="s">
        <v>285</v>
      </c>
      <c r="C106" s="77"/>
      <c r="D106" s="78">
        <v>2</v>
      </c>
      <c r="E106" s="79"/>
      <c r="F106" s="80"/>
      <c r="G106" s="77"/>
      <c r="H106" s="81"/>
      <c r="I106" s="82"/>
      <c r="J106" s="82"/>
      <c r="K106" s="51"/>
      <c r="L106" s="83">
        <v>106</v>
      </c>
      <c r="M106" s="83"/>
      <c r="N106" s="84">
        <v>2</v>
      </c>
      <c r="O106" s="93" t="str">
        <f>REPLACE(INDEX(GroupVertices[Group], MATCH(Edges[[#This Row],[Vertex 1]],GroupVertices[Vertex],0)),1,1,"")</f>
        <v>15</v>
      </c>
      <c r="P106" s="93" t="str">
        <f>REPLACE(INDEX(GroupVertices[Group], MATCH(Edges[[#This Row],[Vertex 2]],GroupVertices[Vertex],0)),1,1,"")</f>
        <v>15</v>
      </c>
    </row>
    <row r="107" spans="1:16" ht="14.25" customHeight="1" thickTop="1" thickBot="1" x14ac:dyDescent="0.3">
      <c r="A107" s="76" t="s">
        <v>286</v>
      </c>
      <c r="B107" s="76" t="s">
        <v>287</v>
      </c>
      <c r="C107" s="77"/>
      <c r="D107" s="78">
        <v>1</v>
      </c>
      <c r="E107" s="79"/>
      <c r="F107" s="80"/>
      <c r="G107" s="77"/>
      <c r="H107" s="81"/>
      <c r="I107" s="82"/>
      <c r="J107" s="82"/>
      <c r="K107" s="51"/>
      <c r="L107" s="83">
        <v>107</v>
      </c>
      <c r="M107" s="83"/>
      <c r="N107" s="84">
        <v>1</v>
      </c>
      <c r="O107" s="93" t="str">
        <f>REPLACE(INDEX(GroupVertices[Group], MATCH(Edges[[#This Row],[Vertex 1]],GroupVertices[Vertex],0)),1,1,"")</f>
        <v>9</v>
      </c>
      <c r="P107" s="93" t="str">
        <f>REPLACE(INDEX(GroupVertices[Group], MATCH(Edges[[#This Row],[Vertex 2]],GroupVertices[Vertex],0)),1,1,"")</f>
        <v>9</v>
      </c>
    </row>
    <row r="108" spans="1:16" ht="14.25" customHeight="1" thickTop="1" thickBot="1" x14ac:dyDescent="0.3">
      <c r="A108" s="76" t="s">
        <v>286</v>
      </c>
      <c r="B108" s="76" t="s">
        <v>288</v>
      </c>
      <c r="C108" s="77"/>
      <c r="D108" s="78">
        <v>2</v>
      </c>
      <c r="E108" s="79"/>
      <c r="F108" s="80"/>
      <c r="G108" s="77"/>
      <c r="H108" s="81"/>
      <c r="I108" s="82"/>
      <c r="J108" s="82"/>
      <c r="K108" s="51"/>
      <c r="L108" s="83">
        <v>108</v>
      </c>
      <c r="M108" s="83"/>
      <c r="N108" s="84">
        <v>2</v>
      </c>
      <c r="O108" s="93" t="str">
        <f>REPLACE(INDEX(GroupVertices[Group], MATCH(Edges[[#This Row],[Vertex 1]],GroupVertices[Vertex],0)),1,1,"")</f>
        <v>9</v>
      </c>
      <c r="P108" s="93" t="str">
        <f>REPLACE(INDEX(GroupVertices[Group], MATCH(Edges[[#This Row],[Vertex 2]],GroupVertices[Vertex],0)),1,1,"")</f>
        <v>9</v>
      </c>
    </row>
    <row r="109" spans="1:16" ht="14.25" customHeight="1" thickTop="1" thickBot="1" x14ac:dyDescent="0.3">
      <c r="A109" s="76" t="s">
        <v>289</v>
      </c>
      <c r="B109" s="76" t="s">
        <v>290</v>
      </c>
      <c r="C109" s="77"/>
      <c r="D109" s="78">
        <v>6</v>
      </c>
      <c r="E109" s="79"/>
      <c r="F109" s="80"/>
      <c r="G109" s="77"/>
      <c r="H109" s="81"/>
      <c r="I109" s="82"/>
      <c r="J109" s="82"/>
      <c r="K109" s="51"/>
      <c r="L109" s="83">
        <v>109</v>
      </c>
      <c r="M109" s="83"/>
      <c r="N109" s="84">
        <v>6</v>
      </c>
      <c r="O109" s="93" t="str">
        <f>REPLACE(INDEX(GroupVertices[Group], MATCH(Edges[[#This Row],[Vertex 1]],GroupVertices[Vertex],0)),1,1,"")</f>
        <v>17</v>
      </c>
      <c r="P109" s="93" t="str">
        <f>REPLACE(INDEX(GroupVertices[Group], MATCH(Edges[[#This Row],[Vertex 2]],GroupVertices[Vertex],0)),1,1,"")</f>
        <v>17</v>
      </c>
    </row>
    <row r="110" spans="1:16" ht="14.25" customHeight="1" thickTop="1" thickBot="1" x14ac:dyDescent="0.3">
      <c r="A110" s="76" t="s">
        <v>267</v>
      </c>
      <c r="B110" s="76" t="s">
        <v>198</v>
      </c>
      <c r="C110" s="77"/>
      <c r="D110" s="78">
        <v>1</v>
      </c>
      <c r="E110" s="79"/>
      <c r="F110" s="80"/>
      <c r="G110" s="77"/>
      <c r="H110" s="81"/>
      <c r="I110" s="82"/>
      <c r="J110" s="82"/>
      <c r="K110" s="51"/>
      <c r="L110" s="83">
        <v>110</v>
      </c>
      <c r="M110" s="83"/>
      <c r="N110" s="84">
        <v>1</v>
      </c>
      <c r="O110" s="93" t="str">
        <f>REPLACE(INDEX(GroupVertices[Group], MATCH(Edges[[#This Row],[Vertex 1]],GroupVertices[Vertex],0)),1,1,"")</f>
        <v>1</v>
      </c>
      <c r="P110" s="93" t="str">
        <f>REPLACE(INDEX(GroupVertices[Group], MATCH(Edges[[#This Row],[Vertex 2]],GroupVertices[Vertex],0)),1,1,"")</f>
        <v>1</v>
      </c>
    </row>
    <row r="111" spans="1:16" ht="14.25" customHeight="1" thickTop="1" thickBot="1" x14ac:dyDescent="0.3">
      <c r="A111" s="76" t="s">
        <v>291</v>
      </c>
      <c r="B111" s="76" t="s">
        <v>229</v>
      </c>
      <c r="C111" s="77"/>
      <c r="D111" s="78">
        <v>1</v>
      </c>
      <c r="E111" s="79"/>
      <c r="F111" s="80"/>
      <c r="G111" s="77"/>
      <c r="H111" s="81"/>
      <c r="I111" s="82"/>
      <c r="J111" s="82"/>
      <c r="K111" s="51"/>
      <c r="L111" s="83">
        <v>111</v>
      </c>
      <c r="M111" s="83"/>
      <c r="N111" s="84">
        <v>1</v>
      </c>
      <c r="O111" s="93" t="str">
        <f>REPLACE(INDEX(GroupVertices[Group], MATCH(Edges[[#This Row],[Vertex 1]],GroupVertices[Vertex],0)),1,1,"")</f>
        <v>1</v>
      </c>
      <c r="P111" s="93" t="str">
        <f>REPLACE(INDEX(GroupVertices[Group], MATCH(Edges[[#This Row],[Vertex 2]],GroupVertices[Vertex],0)),1,1,"")</f>
        <v>1</v>
      </c>
    </row>
    <row r="112" spans="1:16" ht="14.25" customHeight="1" thickTop="1" thickBot="1" x14ac:dyDescent="0.3">
      <c r="A112" s="76" t="s">
        <v>214</v>
      </c>
      <c r="B112" s="76" t="s">
        <v>191</v>
      </c>
      <c r="C112" s="77"/>
      <c r="D112" s="78">
        <v>1</v>
      </c>
      <c r="E112" s="79"/>
      <c r="F112" s="80"/>
      <c r="G112" s="77"/>
      <c r="H112" s="81"/>
      <c r="I112" s="82"/>
      <c r="J112" s="82"/>
      <c r="K112" s="51"/>
      <c r="L112" s="83">
        <v>112</v>
      </c>
      <c r="M112" s="83"/>
      <c r="N112" s="84">
        <v>1</v>
      </c>
      <c r="O112" s="93" t="str">
        <f>REPLACE(INDEX(GroupVertices[Group], MATCH(Edges[[#This Row],[Vertex 1]],GroupVertices[Vertex],0)),1,1,"")</f>
        <v>2</v>
      </c>
      <c r="P112" s="93" t="str">
        <f>REPLACE(INDEX(GroupVertices[Group], MATCH(Edges[[#This Row],[Vertex 2]],GroupVertices[Vertex],0)),1,1,"")</f>
        <v>2</v>
      </c>
    </row>
    <row r="113" spans="1:16" ht="14.25" customHeight="1" thickTop="1" thickBot="1" x14ac:dyDescent="0.3">
      <c r="A113" s="76" t="s">
        <v>292</v>
      </c>
      <c r="B113" s="76" t="s">
        <v>293</v>
      </c>
      <c r="C113" s="77"/>
      <c r="D113" s="78">
        <v>1</v>
      </c>
      <c r="E113" s="79"/>
      <c r="F113" s="80"/>
      <c r="G113" s="77"/>
      <c r="H113" s="81"/>
      <c r="I113" s="82"/>
      <c r="J113" s="82"/>
      <c r="K113" s="51"/>
      <c r="L113" s="83">
        <v>113</v>
      </c>
      <c r="M113" s="83"/>
      <c r="N113" s="84">
        <v>1</v>
      </c>
      <c r="O113" s="93" t="str">
        <f>REPLACE(INDEX(GroupVertices[Group], MATCH(Edges[[#This Row],[Vertex 1]],GroupVertices[Vertex],0)),1,1,"")</f>
        <v>20</v>
      </c>
      <c r="P113" s="93" t="str">
        <f>REPLACE(INDEX(GroupVertices[Group], MATCH(Edges[[#This Row],[Vertex 2]],GroupVertices[Vertex],0)),1,1,"")</f>
        <v>20</v>
      </c>
    </row>
    <row r="114" spans="1:16" ht="14.25" customHeight="1" thickTop="1" thickBot="1" x14ac:dyDescent="0.3">
      <c r="A114" s="76" t="s">
        <v>182</v>
      </c>
      <c r="B114" s="76" t="s">
        <v>183</v>
      </c>
      <c r="C114" s="77"/>
      <c r="D114" s="78">
        <v>3</v>
      </c>
      <c r="E114" s="79"/>
      <c r="F114" s="80"/>
      <c r="G114" s="77"/>
      <c r="H114" s="81"/>
      <c r="I114" s="82"/>
      <c r="J114" s="82"/>
      <c r="K114" s="51"/>
      <c r="L114" s="83">
        <v>114</v>
      </c>
      <c r="M114" s="83"/>
      <c r="N114" s="84">
        <v>3</v>
      </c>
      <c r="O114" s="93" t="str">
        <f>REPLACE(INDEX(GroupVertices[Group], MATCH(Edges[[#This Row],[Vertex 1]],GroupVertices[Vertex],0)),1,1,"")</f>
        <v>8</v>
      </c>
      <c r="P114" s="93" t="str">
        <f>REPLACE(INDEX(GroupVertices[Group], MATCH(Edges[[#This Row],[Vertex 2]],GroupVertices[Vertex],0)),1,1,"")</f>
        <v>8</v>
      </c>
    </row>
    <row r="115" spans="1:16" ht="14.25" customHeight="1" thickTop="1" thickBot="1" x14ac:dyDescent="0.3">
      <c r="A115" s="76" t="s">
        <v>182</v>
      </c>
      <c r="B115" s="76" t="s">
        <v>184</v>
      </c>
      <c r="C115" s="77"/>
      <c r="D115" s="78">
        <v>3</v>
      </c>
      <c r="E115" s="79"/>
      <c r="F115" s="80"/>
      <c r="G115" s="77"/>
      <c r="H115" s="81"/>
      <c r="I115" s="82"/>
      <c r="J115" s="82"/>
      <c r="K115" s="51"/>
      <c r="L115" s="83">
        <v>115</v>
      </c>
      <c r="M115" s="83"/>
      <c r="N115" s="84">
        <v>3</v>
      </c>
      <c r="O115" s="93" t="str">
        <f>REPLACE(INDEX(GroupVertices[Group], MATCH(Edges[[#This Row],[Vertex 1]],GroupVertices[Vertex],0)),1,1,"")</f>
        <v>8</v>
      </c>
      <c r="P115" s="93" t="str">
        <f>REPLACE(INDEX(GroupVertices[Group], MATCH(Edges[[#This Row],[Vertex 2]],GroupVertices[Vertex],0)),1,1,"")</f>
        <v>8</v>
      </c>
    </row>
    <row r="116" spans="1:16" ht="14.25" customHeight="1" thickTop="1" thickBot="1" x14ac:dyDescent="0.3">
      <c r="A116" s="76" t="s">
        <v>183</v>
      </c>
      <c r="B116" s="76" t="s">
        <v>184</v>
      </c>
      <c r="C116" s="77"/>
      <c r="D116" s="78">
        <v>1</v>
      </c>
      <c r="E116" s="79"/>
      <c r="F116" s="80"/>
      <c r="G116" s="77"/>
      <c r="H116" s="81"/>
      <c r="I116" s="82"/>
      <c r="J116" s="82"/>
      <c r="K116" s="51"/>
      <c r="L116" s="83">
        <v>116</v>
      </c>
      <c r="M116" s="83"/>
      <c r="N116" s="84">
        <v>1</v>
      </c>
      <c r="O116" s="93" t="str">
        <f>REPLACE(INDEX(GroupVertices[Group], MATCH(Edges[[#This Row],[Vertex 1]],GroupVertices[Vertex],0)),1,1,"")</f>
        <v>8</v>
      </c>
      <c r="P116" s="93" t="str">
        <f>REPLACE(INDEX(GroupVertices[Group], MATCH(Edges[[#This Row],[Vertex 2]],GroupVertices[Vertex],0)),1,1,"")</f>
        <v>8</v>
      </c>
    </row>
    <row r="117" spans="1:16" ht="14.25" customHeight="1" thickTop="1" thickBot="1" x14ac:dyDescent="0.3">
      <c r="A117" s="76" t="s">
        <v>228</v>
      </c>
      <c r="B117" s="76" t="s">
        <v>231</v>
      </c>
      <c r="C117" s="77"/>
      <c r="D117" s="78">
        <v>1</v>
      </c>
      <c r="E117" s="79"/>
      <c r="F117" s="80"/>
      <c r="G117" s="77"/>
      <c r="H117" s="81"/>
      <c r="I117" s="82"/>
      <c r="J117" s="82"/>
      <c r="K117" s="51"/>
      <c r="L117" s="83">
        <v>117</v>
      </c>
      <c r="M117" s="83"/>
      <c r="N117" s="84">
        <v>1</v>
      </c>
      <c r="O117" s="93" t="str">
        <f>REPLACE(INDEX(GroupVertices[Group], MATCH(Edges[[#This Row],[Vertex 1]],GroupVertices[Vertex],0)),1,1,"")</f>
        <v>1</v>
      </c>
      <c r="P117" s="93" t="str">
        <f>REPLACE(INDEX(GroupVertices[Group], MATCH(Edges[[#This Row],[Vertex 2]],GroupVertices[Vertex],0)),1,1,"")</f>
        <v>1</v>
      </c>
    </row>
    <row r="118" spans="1:16" ht="14.25" customHeight="1" thickTop="1" thickBot="1" x14ac:dyDescent="0.3">
      <c r="A118" s="76" t="s">
        <v>273</v>
      </c>
      <c r="B118" s="76" t="s">
        <v>274</v>
      </c>
      <c r="C118" s="77"/>
      <c r="D118" s="78">
        <v>2</v>
      </c>
      <c r="E118" s="79"/>
      <c r="F118" s="80"/>
      <c r="G118" s="77"/>
      <c r="H118" s="81"/>
      <c r="I118" s="82"/>
      <c r="J118" s="82"/>
      <c r="K118" s="51"/>
      <c r="L118" s="83">
        <v>118</v>
      </c>
      <c r="M118" s="83"/>
      <c r="N118" s="84">
        <v>2</v>
      </c>
      <c r="O118" s="93" t="str">
        <f>REPLACE(INDEX(GroupVertices[Group], MATCH(Edges[[#This Row],[Vertex 1]],GroupVertices[Vertex],0)),1,1,"")</f>
        <v>10</v>
      </c>
      <c r="P118" s="93" t="str">
        <f>REPLACE(INDEX(GroupVertices[Group], MATCH(Edges[[#This Row],[Vertex 2]],GroupVertices[Vertex],0)),1,1,"")</f>
        <v>10</v>
      </c>
    </row>
    <row r="119" spans="1:16" ht="14.25" customHeight="1" thickTop="1" thickBot="1" x14ac:dyDescent="0.3">
      <c r="A119" s="76" t="s">
        <v>215</v>
      </c>
      <c r="B119" s="76" t="s">
        <v>294</v>
      </c>
      <c r="C119" s="77"/>
      <c r="D119" s="78">
        <v>2</v>
      </c>
      <c r="E119" s="79"/>
      <c r="F119" s="80"/>
      <c r="G119" s="77"/>
      <c r="H119" s="81"/>
      <c r="I119" s="82"/>
      <c r="J119" s="82"/>
      <c r="K119" s="51"/>
      <c r="L119" s="83">
        <v>119</v>
      </c>
      <c r="M119" s="83"/>
      <c r="N119" s="84">
        <v>2</v>
      </c>
      <c r="O119" s="93" t="str">
        <f>REPLACE(INDEX(GroupVertices[Group], MATCH(Edges[[#This Row],[Vertex 1]],GroupVertices[Vertex],0)),1,1,"")</f>
        <v>1</v>
      </c>
      <c r="P119" s="93" t="str">
        <f>REPLACE(INDEX(GroupVertices[Group], MATCH(Edges[[#This Row],[Vertex 2]],GroupVertices[Vertex],0)),1,1,"")</f>
        <v>1</v>
      </c>
    </row>
    <row r="120" spans="1:16" ht="14.25" customHeight="1" thickTop="1" thickBot="1" x14ac:dyDescent="0.3">
      <c r="A120" s="76" t="s">
        <v>215</v>
      </c>
      <c r="B120" s="76" t="s">
        <v>230</v>
      </c>
      <c r="C120" s="77"/>
      <c r="D120" s="78">
        <v>2</v>
      </c>
      <c r="E120" s="79"/>
      <c r="F120" s="80"/>
      <c r="G120" s="77"/>
      <c r="H120" s="81"/>
      <c r="I120" s="82"/>
      <c r="J120" s="82"/>
      <c r="K120" s="51"/>
      <c r="L120" s="83">
        <v>120</v>
      </c>
      <c r="M120" s="83"/>
      <c r="N120" s="84">
        <v>2</v>
      </c>
      <c r="O120" s="93" t="str">
        <f>REPLACE(INDEX(GroupVertices[Group], MATCH(Edges[[#This Row],[Vertex 1]],GroupVertices[Vertex],0)),1,1,"")</f>
        <v>1</v>
      </c>
      <c r="P120" s="93" t="str">
        <f>REPLACE(INDEX(GroupVertices[Group], MATCH(Edges[[#This Row],[Vertex 2]],GroupVertices[Vertex],0)),1,1,"")</f>
        <v>1</v>
      </c>
    </row>
    <row r="121" spans="1:16" ht="14.25" customHeight="1" thickTop="1" thickBot="1" x14ac:dyDescent="0.3">
      <c r="A121" s="76" t="s">
        <v>215</v>
      </c>
      <c r="B121" s="76" t="s">
        <v>283</v>
      </c>
      <c r="C121" s="77"/>
      <c r="D121" s="78">
        <v>1</v>
      </c>
      <c r="E121" s="79"/>
      <c r="F121" s="80"/>
      <c r="G121" s="77"/>
      <c r="H121" s="81"/>
      <c r="I121" s="82"/>
      <c r="J121" s="82"/>
      <c r="K121" s="51"/>
      <c r="L121" s="83">
        <v>121</v>
      </c>
      <c r="M121" s="83"/>
      <c r="N121" s="84">
        <v>1</v>
      </c>
      <c r="O121" s="93" t="str">
        <f>REPLACE(INDEX(GroupVertices[Group], MATCH(Edges[[#This Row],[Vertex 1]],GroupVertices[Vertex],0)),1,1,"")</f>
        <v>1</v>
      </c>
      <c r="P121" s="93" t="str">
        <f>REPLACE(INDEX(GroupVertices[Group], MATCH(Edges[[#This Row],[Vertex 2]],GroupVertices[Vertex],0)),1,1,"")</f>
        <v>1</v>
      </c>
    </row>
    <row r="122" spans="1:16" ht="14.25" customHeight="1" thickTop="1" thickBot="1" x14ac:dyDescent="0.3">
      <c r="A122" s="76" t="s">
        <v>230</v>
      </c>
      <c r="B122" s="76" t="s">
        <v>295</v>
      </c>
      <c r="C122" s="77"/>
      <c r="D122" s="78">
        <v>2</v>
      </c>
      <c r="E122" s="79"/>
      <c r="F122" s="80"/>
      <c r="G122" s="77"/>
      <c r="H122" s="81"/>
      <c r="I122" s="82"/>
      <c r="J122" s="82"/>
      <c r="K122" s="51"/>
      <c r="L122" s="83">
        <v>122</v>
      </c>
      <c r="M122" s="83"/>
      <c r="N122" s="84">
        <v>2</v>
      </c>
      <c r="O122" s="93" t="str">
        <f>REPLACE(INDEX(GroupVertices[Group], MATCH(Edges[[#This Row],[Vertex 1]],GroupVertices[Vertex],0)),1,1,"")</f>
        <v>1</v>
      </c>
      <c r="P122" s="93" t="str">
        <f>REPLACE(INDEX(GroupVertices[Group], MATCH(Edges[[#This Row],[Vertex 2]],GroupVertices[Vertex],0)),1,1,"")</f>
        <v>1</v>
      </c>
    </row>
    <row r="123" spans="1:16" ht="14.25" customHeight="1" thickTop="1" thickBot="1" x14ac:dyDescent="0.3">
      <c r="A123" s="76" t="s">
        <v>230</v>
      </c>
      <c r="B123" s="76" t="s">
        <v>283</v>
      </c>
      <c r="C123" s="77"/>
      <c r="D123" s="78">
        <v>2</v>
      </c>
      <c r="E123" s="79"/>
      <c r="F123" s="80"/>
      <c r="G123" s="77"/>
      <c r="H123" s="81"/>
      <c r="I123" s="82"/>
      <c r="J123" s="82"/>
      <c r="K123" s="51"/>
      <c r="L123" s="83">
        <v>123</v>
      </c>
      <c r="M123" s="83"/>
      <c r="N123" s="84">
        <v>2</v>
      </c>
      <c r="O123" s="93" t="str">
        <f>REPLACE(INDEX(GroupVertices[Group], MATCH(Edges[[#This Row],[Vertex 1]],GroupVertices[Vertex],0)),1,1,"")</f>
        <v>1</v>
      </c>
      <c r="P123" s="93" t="str">
        <f>REPLACE(INDEX(GroupVertices[Group], MATCH(Edges[[#This Row],[Vertex 2]],GroupVertices[Vertex],0)),1,1,"")</f>
        <v>1</v>
      </c>
    </row>
    <row r="124" spans="1:16" ht="14.25" customHeight="1" thickTop="1" thickBot="1" x14ac:dyDescent="0.3">
      <c r="A124" s="76" t="s">
        <v>230</v>
      </c>
      <c r="B124" s="76" t="s">
        <v>296</v>
      </c>
      <c r="C124" s="77"/>
      <c r="D124" s="78">
        <v>1</v>
      </c>
      <c r="E124" s="79"/>
      <c r="F124" s="80"/>
      <c r="G124" s="77"/>
      <c r="H124" s="81"/>
      <c r="I124" s="82"/>
      <c r="J124" s="82"/>
      <c r="K124" s="51"/>
      <c r="L124" s="83">
        <v>124</v>
      </c>
      <c r="M124" s="83"/>
      <c r="N124" s="84">
        <v>1</v>
      </c>
      <c r="O124" s="93" t="str">
        <f>REPLACE(INDEX(GroupVertices[Group], MATCH(Edges[[#This Row],[Vertex 1]],GroupVertices[Vertex],0)),1,1,"")</f>
        <v>1</v>
      </c>
      <c r="P124" s="93" t="str">
        <f>REPLACE(INDEX(GroupVertices[Group], MATCH(Edges[[#This Row],[Vertex 2]],GroupVertices[Vertex],0)),1,1,"")</f>
        <v>1</v>
      </c>
    </row>
    <row r="125" spans="1:16" ht="14.25" customHeight="1" thickTop="1" thickBot="1" x14ac:dyDescent="0.3">
      <c r="A125" s="76" t="s">
        <v>297</v>
      </c>
      <c r="B125" s="76" t="s">
        <v>298</v>
      </c>
      <c r="C125" s="77"/>
      <c r="D125" s="78">
        <v>1</v>
      </c>
      <c r="E125" s="79"/>
      <c r="F125" s="80"/>
      <c r="G125" s="77"/>
      <c r="H125" s="81"/>
      <c r="I125" s="82"/>
      <c r="J125" s="82"/>
      <c r="K125" s="51"/>
      <c r="L125" s="83">
        <v>125</v>
      </c>
      <c r="M125" s="83"/>
      <c r="N125" s="84">
        <v>1</v>
      </c>
      <c r="O125" s="93" t="str">
        <f>REPLACE(INDEX(GroupVertices[Group], MATCH(Edges[[#This Row],[Vertex 1]],GroupVertices[Vertex],0)),1,1,"")</f>
        <v>12</v>
      </c>
      <c r="P125" s="93" t="str">
        <f>REPLACE(INDEX(GroupVertices[Group], MATCH(Edges[[#This Row],[Vertex 2]],GroupVertices[Vertex],0)),1,1,"")</f>
        <v>12</v>
      </c>
    </row>
    <row r="126" spans="1:16" ht="14.25" customHeight="1" thickTop="1" thickBot="1" x14ac:dyDescent="0.3">
      <c r="A126" s="97" t="s">
        <v>242</v>
      </c>
      <c r="B126" s="97" t="s">
        <v>190</v>
      </c>
      <c r="C126" s="98"/>
      <c r="D126" s="99">
        <v>1</v>
      </c>
      <c r="E126" s="100"/>
      <c r="F126" s="101"/>
      <c r="G126" s="98"/>
      <c r="H126" s="102"/>
      <c r="I126" s="103"/>
      <c r="J126" s="103"/>
      <c r="K126" s="104"/>
      <c r="L126" s="96">
        <v>126</v>
      </c>
      <c r="M126" s="96"/>
      <c r="N126" s="105">
        <v>1</v>
      </c>
      <c r="O126" s="93" t="str">
        <f>REPLACE(INDEX(GroupVertices[Group], MATCH(Edges[[#This Row],[Vertex 1]],GroupVertices[Vertex],0)),1,1,"")</f>
        <v>2</v>
      </c>
      <c r="P126" s="93" t="str">
        <f>REPLACE(INDEX(GroupVertices[Group], MATCH(Edges[[#This Row],[Vertex 2]],GroupVertices[Vertex],0)),1,1,"")</f>
        <v>2</v>
      </c>
    </row>
    <row r="127" spans="1:16" ht="14.25" customHeight="1" thickTop="1" thickBot="1" x14ac:dyDescent="0.3">
      <c r="A127" s="97" t="s">
        <v>242</v>
      </c>
      <c r="B127" s="97" t="s">
        <v>299</v>
      </c>
      <c r="C127" s="98"/>
      <c r="D127" s="99">
        <v>1</v>
      </c>
      <c r="E127" s="100"/>
      <c r="F127" s="101"/>
      <c r="G127" s="98"/>
      <c r="H127" s="102"/>
      <c r="I127" s="103"/>
      <c r="J127" s="103"/>
      <c r="K127" s="104"/>
      <c r="L127" s="96">
        <v>127</v>
      </c>
      <c r="M127" s="96"/>
      <c r="N127" s="105">
        <v>1</v>
      </c>
      <c r="O127" s="93" t="str">
        <f>REPLACE(INDEX(GroupVertices[Group], MATCH(Edges[[#This Row],[Vertex 1]],GroupVertices[Vertex],0)),1,1,"")</f>
        <v>2</v>
      </c>
      <c r="P127" s="93" t="str">
        <f>REPLACE(INDEX(GroupVertices[Group], MATCH(Edges[[#This Row],[Vertex 2]],GroupVertices[Vertex],0)),1,1,"")</f>
        <v>2</v>
      </c>
    </row>
    <row r="128" spans="1:16" ht="14.25" customHeight="1" thickTop="1" thickBot="1" x14ac:dyDescent="0.3">
      <c r="A128" s="97" t="s">
        <v>187</v>
      </c>
      <c r="B128" s="97" t="s">
        <v>188</v>
      </c>
      <c r="C128" s="98"/>
      <c r="D128" s="99">
        <v>1</v>
      </c>
      <c r="E128" s="100"/>
      <c r="F128" s="101"/>
      <c r="G128" s="98"/>
      <c r="H128" s="102"/>
      <c r="I128" s="103"/>
      <c r="J128" s="103"/>
      <c r="K128" s="104"/>
      <c r="L128" s="96">
        <v>128</v>
      </c>
      <c r="M128" s="96"/>
      <c r="N128" s="105">
        <v>1</v>
      </c>
      <c r="O128" s="93" t="str">
        <f>REPLACE(INDEX(GroupVertices[Group], MATCH(Edges[[#This Row],[Vertex 1]],GroupVertices[Vertex],0)),1,1,"")</f>
        <v>7</v>
      </c>
      <c r="P128" s="93" t="str">
        <f>REPLACE(INDEX(GroupVertices[Group], MATCH(Edges[[#This Row],[Vertex 2]],GroupVertices[Vertex],0)),1,1,"")</f>
        <v>7</v>
      </c>
    </row>
    <row r="129" spans="1:16" ht="14.25" customHeight="1" thickTop="1" thickBot="1" x14ac:dyDescent="0.3">
      <c r="A129" s="97" t="s">
        <v>300</v>
      </c>
      <c r="B129" s="97" t="s">
        <v>298</v>
      </c>
      <c r="C129" s="98"/>
      <c r="D129" s="99">
        <v>4</v>
      </c>
      <c r="E129" s="100"/>
      <c r="F129" s="101"/>
      <c r="G129" s="98"/>
      <c r="H129" s="102"/>
      <c r="I129" s="103"/>
      <c r="J129" s="103"/>
      <c r="K129" s="104"/>
      <c r="L129" s="96">
        <v>129</v>
      </c>
      <c r="M129" s="96"/>
      <c r="N129" s="105">
        <v>4</v>
      </c>
      <c r="O129" s="93" t="str">
        <f>REPLACE(INDEX(GroupVertices[Group], MATCH(Edges[[#This Row],[Vertex 1]],GroupVertices[Vertex],0)),1,1,"")</f>
        <v>12</v>
      </c>
      <c r="P129" s="93" t="str">
        <f>REPLACE(INDEX(GroupVertices[Group], MATCH(Edges[[#This Row],[Vertex 2]],GroupVertices[Vertex],0)),1,1,"")</f>
        <v>12</v>
      </c>
    </row>
    <row r="130" spans="1:16" ht="14.25" customHeight="1" thickTop="1" thickBot="1" x14ac:dyDescent="0.3">
      <c r="A130" s="97" t="s">
        <v>301</v>
      </c>
      <c r="B130" s="97" t="s">
        <v>268</v>
      </c>
      <c r="C130" s="98"/>
      <c r="D130" s="99">
        <v>2</v>
      </c>
      <c r="E130" s="100"/>
      <c r="F130" s="101"/>
      <c r="G130" s="98"/>
      <c r="H130" s="102"/>
      <c r="I130" s="103"/>
      <c r="J130" s="103"/>
      <c r="K130" s="104"/>
      <c r="L130" s="96">
        <v>130</v>
      </c>
      <c r="M130" s="96"/>
      <c r="N130" s="105">
        <v>2</v>
      </c>
      <c r="O130" s="93" t="str">
        <f>REPLACE(INDEX(GroupVertices[Group], MATCH(Edges[[#This Row],[Vertex 1]],GroupVertices[Vertex],0)),1,1,"")</f>
        <v>1</v>
      </c>
      <c r="P130" s="93" t="str">
        <f>REPLACE(INDEX(GroupVertices[Group], MATCH(Edges[[#This Row],[Vertex 2]],GroupVertices[Vertex],0)),1,1,"")</f>
        <v>1</v>
      </c>
    </row>
    <row r="131" spans="1:16" ht="14.25" customHeight="1" thickTop="1" thickBot="1" x14ac:dyDescent="0.3">
      <c r="A131" s="97" t="s">
        <v>190</v>
      </c>
      <c r="B131" s="97" t="s">
        <v>299</v>
      </c>
      <c r="C131" s="98"/>
      <c r="D131" s="99">
        <v>1</v>
      </c>
      <c r="E131" s="100"/>
      <c r="F131" s="101"/>
      <c r="G131" s="98"/>
      <c r="H131" s="102"/>
      <c r="I131" s="103"/>
      <c r="J131" s="103"/>
      <c r="K131" s="104"/>
      <c r="L131" s="96">
        <v>131</v>
      </c>
      <c r="M131" s="96"/>
      <c r="N131" s="105">
        <v>1</v>
      </c>
      <c r="O131" s="93" t="str">
        <f>REPLACE(INDEX(GroupVertices[Group], MATCH(Edges[[#This Row],[Vertex 1]],GroupVertices[Vertex],0)),1,1,"")</f>
        <v>2</v>
      </c>
      <c r="P131" s="93" t="str">
        <f>REPLACE(INDEX(GroupVertices[Group], MATCH(Edges[[#This Row],[Vertex 2]],GroupVertices[Vertex],0)),1,1,"")</f>
        <v>2</v>
      </c>
    </row>
    <row r="132" spans="1:16" ht="14.25" customHeight="1" thickTop="1" thickBot="1" x14ac:dyDescent="0.3">
      <c r="A132" s="97" t="s">
        <v>190</v>
      </c>
      <c r="B132" s="97" t="s">
        <v>191</v>
      </c>
      <c r="C132" s="98"/>
      <c r="D132" s="99">
        <v>2</v>
      </c>
      <c r="E132" s="100"/>
      <c r="F132" s="101"/>
      <c r="G132" s="98"/>
      <c r="H132" s="102"/>
      <c r="I132" s="103"/>
      <c r="J132" s="103"/>
      <c r="K132" s="104"/>
      <c r="L132" s="96">
        <v>132</v>
      </c>
      <c r="M132" s="96"/>
      <c r="N132" s="105">
        <v>2</v>
      </c>
      <c r="O132" s="93" t="str">
        <f>REPLACE(INDEX(GroupVertices[Group], MATCH(Edges[[#This Row],[Vertex 1]],GroupVertices[Vertex],0)),1,1,"")</f>
        <v>2</v>
      </c>
      <c r="P132" s="93" t="str">
        <f>REPLACE(INDEX(GroupVertices[Group], MATCH(Edges[[#This Row],[Vertex 2]],GroupVertices[Vertex],0)),1,1,"")</f>
        <v>2</v>
      </c>
    </row>
    <row r="133" spans="1:16" ht="14.25" customHeight="1" thickTop="1" thickBot="1" x14ac:dyDescent="0.3">
      <c r="A133" s="97" t="s">
        <v>302</v>
      </c>
      <c r="B133" s="97" t="s">
        <v>303</v>
      </c>
      <c r="C133" s="98"/>
      <c r="D133" s="99">
        <v>2</v>
      </c>
      <c r="E133" s="100"/>
      <c r="F133" s="101"/>
      <c r="G133" s="98"/>
      <c r="H133" s="102"/>
      <c r="I133" s="103"/>
      <c r="J133" s="103"/>
      <c r="K133" s="104"/>
      <c r="L133" s="96">
        <v>133</v>
      </c>
      <c r="M133" s="96"/>
      <c r="N133" s="105">
        <v>2</v>
      </c>
      <c r="O133" s="93" t="str">
        <f>REPLACE(INDEX(GroupVertices[Group], MATCH(Edges[[#This Row],[Vertex 1]],GroupVertices[Vertex],0)),1,1,"")</f>
        <v>18</v>
      </c>
      <c r="P133" s="93" t="str">
        <f>REPLACE(INDEX(GroupVertices[Group], MATCH(Edges[[#This Row],[Vertex 2]],GroupVertices[Vertex],0)),1,1,"")</f>
        <v>18</v>
      </c>
    </row>
    <row r="134" spans="1:16" ht="14.25" customHeight="1" thickTop="1" thickBot="1" x14ac:dyDescent="0.3">
      <c r="A134" s="97" t="s">
        <v>304</v>
      </c>
      <c r="B134" s="97" t="s">
        <v>305</v>
      </c>
      <c r="C134" s="98"/>
      <c r="D134" s="99">
        <v>2</v>
      </c>
      <c r="E134" s="100"/>
      <c r="F134" s="101"/>
      <c r="G134" s="98"/>
      <c r="H134" s="102"/>
      <c r="I134" s="103"/>
      <c r="J134" s="103"/>
      <c r="K134" s="104"/>
      <c r="L134" s="96">
        <v>134</v>
      </c>
      <c r="M134" s="96"/>
      <c r="N134" s="105">
        <v>2</v>
      </c>
      <c r="O134" s="93" t="str">
        <f>REPLACE(INDEX(GroupVertices[Group], MATCH(Edges[[#This Row],[Vertex 1]],GroupVertices[Vertex],0)),1,1,"")</f>
        <v>21</v>
      </c>
      <c r="P134" s="93" t="str">
        <f>REPLACE(INDEX(GroupVertices[Group], MATCH(Edges[[#This Row],[Vertex 2]],GroupVertices[Vertex],0)),1,1,"")</f>
        <v>21</v>
      </c>
    </row>
    <row r="135" spans="1:16" ht="14.25" customHeight="1" thickTop="1" thickBot="1" x14ac:dyDescent="0.3">
      <c r="A135" s="97" t="s">
        <v>217</v>
      </c>
      <c r="B135" s="97" t="s">
        <v>218</v>
      </c>
      <c r="C135" s="98"/>
      <c r="D135" s="99">
        <v>1</v>
      </c>
      <c r="E135" s="100"/>
      <c r="F135" s="101"/>
      <c r="G135" s="98"/>
      <c r="H135" s="102"/>
      <c r="I135" s="103"/>
      <c r="J135" s="103"/>
      <c r="K135" s="104"/>
      <c r="L135" s="96">
        <v>135</v>
      </c>
      <c r="M135" s="96"/>
      <c r="N135" s="105">
        <v>1</v>
      </c>
      <c r="O135" s="93" t="str">
        <f>REPLACE(INDEX(GroupVertices[Group], MATCH(Edges[[#This Row],[Vertex 1]],GroupVertices[Vertex],0)),1,1,"")</f>
        <v>1</v>
      </c>
      <c r="P135" s="93" t="str">
        <f>REPLACE(INDEX(GroupVertices[Group], MATCH(Edges[[#This Row],[Vertex 2]],GroupVertices[Vertex],0)),1,1,"")</f>
        <v>1</v>
      </c>
    </row>
    <row r="136" spans="1:16" ht="14.25" customHeight="1" thickTop="1" thickBot="1" x14ac:dyDescent="0.3">
      <c r="A136" s="97" t="s">
        <v>306</v>
      </c>
      <c r="B136" s="97" t="s">
        <v>307</v>
      </c>
      <c r="C136" s="98"/>
      <c r="D136" s="99">
        <v>2</v>
      </c>
      <c r="E136" s="100"/>
      <c r="F136" s="101"/>
      <c r="G136" s="98"/>
      <c r="H136" s="102"/>
      <c r="I136" s="103"/>
      <c r="J136" s="103"/>
      <c r="K136" s="104"/>
      <c r="L136" s="96">
        <v>136</v>
      </c>
      <c r="M136" s="96"/>
      <c r="N136" s="105">
        <v>2</v>
      </c>
      <c r="O136" s="93" t="str">
        <f>REPLACE(INDEX(GroupVertices[Group], MATCH(Edges[[#This Row],[Vertex 1]],GroupVertices[Vertex],0)),1,1,"")</f>
        <v>14</v>
      </c>
      <c r="P136" s="93" t="str">
        <f>REPLACE(INDEX(GroupVertices[Group], MATCH(Edges[[#This Row],[Vertex 2]],GroupVertices[Vertex],0)),1,1,"")</f>
        <v>14</v>
      </c>
    </row>
    <row r="137" spans="1:16" ht="14.25" customHeight="1" thickTop="1" thickBot="1" x14ac:dyDescent="0.3">
      <c r="A137" s="97" t="s">
        <v>308</v>
      </c>
      <c r="B137" s="97" t="s">
        <v>309</v>
      </c>
      <c r="C137" s="98"/>
      <c r="D137" s="99">
        <v>2</v>
      </c>
      <c r="E137" s="100"/>
      <c r="F137" s="101"/>
      <c r="G137" s="98"/>
      <c r="H137" s="102"/>
      <c r="I137" s="103"/>
      <c r="J137" s="103"/>
      <c r="K137" s="104"/>
      <c r="L137" s="96">
        <v>137</v>
      </c>
      <c r="M137" s="96"/>
      <c r="N137" s="105">
        <v>2</v>
      </c>
      <c r="O137" s="93" t="str">
        <f>REPLACE(INDEX(GroupVertices[Group], MATCH(Edges[[#This Row],[Vertex 1]],GroupVertices[Vertex],0)),1,1,"")</f>
        <v>19</v>
      </c>
      <c r="P137" s="93" t="str">
        <f>REPLACE(INDEX(GroupVertices[Group], MATCH(Edges[[#This Row],[Vertex 2]],GroupVertices[Vertex],0)),1,1,"")</f>
        <v>19</v>
      </c>
    </row>
    <row r="138" spans="1:16" ht="14.25" customHeight="1" thickTop="1" thickBot="1" x14ac:dyDescent="0.3">
      <c r="A138" s="97" t="s">
        <v>198</v>
      </c>
      <c r="B138" s="97" t="s">
        <v>218</v>
      </c>
      <c r="C138" s="98"/>
      <c r="D138" s="99">
        <v>2</v>
      </c>
      <c r="E138" s="100"/>
      <c r="F138" s="101"/>
      <c r="G138" s="98"/>
      <c r="H138" s="102"/>
      <c r="I138" s="103"/>
      <c r="J138" s="103"/>
      <c r="K138" s="104"/>
      <c r="L138" s="96">
        <v>138</v>
      </c>
      <c r="M138" s="96"/>
      <c r="N138" s="105">
        <v>2</v>
      </c>
      <c r="O138" s="93" t="str">
        <f>REPLACE(INDEX(GroupVertices[Group], MATCH(Edges[[#This Row],[Vertex 1]],GroupVertices[Vertex],0)),1,1,"")</f>
        <v>1</v>
      </c>
      <c r="P138" s="93" t="str">
        <f>REPLACE(INDEX(GroupVertices[Group], MATCH(Edges[[#This Row],[Vertex 2]],GroupVertices[Vertex],0)),1,1,"")</f>
        <v>1</v>
      </c>
    </row>
    <row r="139" spans="1:16" ht="14.25" customHeight="1" thickTop="1" thickBot="1" x14ac:dyDescent="0.3">
      <c r="A139" s="97" t="s">
        <v>198</v>
      </c>
      <c r="B139" s="97" t="s">
        <v>268</v>
      </c>
      <c r="C139" s="98"/>
      <c r="D139" s="99">
        <v>3</v>
      </c>
      <c r="E139" s="100"/>
      <c r="F139" s="101"/>
      <c r="G139" s="98"/>
      <c r="H139" s="102"/>
      <c r="I139" s="103"/>
      <c r="J139" s="103"/>
      <c r="K139" s="104"/>
      <c r="L139" s="96">
        <v>139</v>
      </c>
      <c r="M139" s="96"/>
      <c r="N139" s="105">
        <v>3</v>
      </c>
      <c r="O139" s="93" t="str">
        <f>REPLACE(INDEX(GroupVertices[Group], MATCH(Edges[[#This Row],[Vertex 1]],GroupVertices[Vertex],0)),1,1,"")</f>
        <v>1</v>
      </c>
      <c r="P139" s="93" t="str">
        <f>REPLACE(INDEX(GroupVertices[Group], MATCH(Edges[[#This Row],[Vertex 2]],GroupVertices[Vertex],0)),1,1,"")</f>
        <v>1</v>
      </c>
    </row>
    <row r="140" spans="1:16" ht="14.25" customHeight="1" thickTop="1" x14ac:dyDescent="0.25"/>
  </sheetData>
  <dataConsolidate/>
  <dataValidations count="12">
    <dataValidation allowBlank="1" showErrorMessage="1" sqref="N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139"/>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139"/>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139"/>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139"/>
    <dataValidation allowBlank="1" showInputMessage="1" promptTitle="Edge Color" prompt="To select an optional edge color, right-click and select Select Color on the right-click menu." sqref="C3:C139"/>
    <dataValidation allowBlank="1" showInputMessage="1" errorTitle="Invalid Edge Width" error="The optional edge width must be a whole number between 1 and 10." promptTitle="Edge Width" prompt="Enter an optional edge width between 1 and 10." sqref="D3:D139"/>
    <dataValidation allowBlank="1" showInputMessage="1" errorTitle="Invalid Edge Opacity" error="The optional edge opacity must be a whole number between 0 and 10." promptTitle="Edge Opacity" prompt="Enter an optional edge opacity between 0 (transparent) and 100 (opaque)." sqref="F3:F139"/>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139">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139"/>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139">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139"/>
  </dataValidations>
  <pageMargins left="0.7" right="0.7" top="0.75" bottom="0.75" header="0.3" footer="0.3"/>
  <pageSetup orientation="portrait"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170"/>
  <sheetViews>
    <sheetView workbookViewId="0">
      <pane xSplit="1" ySplit="2" topLeftCell="B64" activePane="bottomRight" state="frozen"/>
      <selection pane="topRight" activeCell="B1" sqref="B1"/>
      <selection pane="bottomLeft" activeCell="A3" sqref="A3"/>
      <selection pane="bottomRight" activeCell="A75" sqref="A75:AD75"/>
    </sheetView>
  </sheetViews>
  <sheetFormatPr defaultRowHeight="15" x14ac:dyDescent="0.25"/>
  <cols>
    <col min="1" max="1" width="66.5703125" style="1" bestFit="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customWidth="1"/>
    <col min="20" max="20" width="9.5703125" customWidth="1"/>
    <col min="21" max="23" width="14.28515625" customWidth="1"/>
    <col min="24" max="24" width="11.85546875" customWidth="1"/>
    <col min="25" max="25" width="14.42578125" customWidth="1"/>
    <col min="26" max="26" width="18.28515625" customWidth="1"/>
    <col min="27" max="27" width="5" style="3" hidden="1" customWidth="1"/>
    <col min="28" max="28" width="16" style="3" hidden="1" customWidth="1"/>
    <col min="29" max="29" width="16" style="6" bestFit="1" customWidth="1"/>
    <col min="30" max="30" width="15.140625" style="2" bestFit="1"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3" t="s">
        <v>40</v>
      </c>
      <c r="C1" s="16"/>
      <c r="D1" s="16"/>
      <c r="E1" s="16"/>
      <c r="F1" s="16"/>
      <c r="G1" s="16"/>
      <c r="H1" s="25" t="s">
        <v>44</v>
      </c>
      <c r="I1" s="24"/>
      <c r="J1" s="24"/>
      <c r="K1" s="24"/>
      <c r="L1" s="27" t="s">
        <v>45</v>
      </c>
      <c r="M1" s="26"/>
      <c r="N1" s="26"/>
      <c r="O1" s="26"/>
      <c r="P1" s="26"/>
      <c r="Q1" s="26"/>
      <c r="R1" s="22" t="s">
        <v>43</v>
      </c>
      <c r="S1" s="19"/>
      <c r="T1" s="20"/>
      <c r="U1" s="21"/>
      <c r="V1" s="19"/>
      <c r="W1" s="19"/>
      <c r="X1" s="19"/>
      <c r="Y1" s="19"/>
      <c r="Z1" s="19"/>
      <c r="AA1" s="28" t="s">
        <v>41</v>
      </c>
      <c r="AB1" s="18"/>
      <c r="AC1" s="29" t="s">
        <v>42</v>
      </c>
      <c r="AD1"/>
      <c r="AE1"/>
      <c r="AF1"/>
      <c r="AG1"/>
      <c r="AH1"/>
    </row>
    <row r="2" spans="1:35" ht="30" customHeight="1" x14ac:dyDescent="0.25">
      <c r="A2" s="11" t="s">
        <v>5</v>
      </c>
      <c r="B2" s="8" t="s">
        <v>2</v>
      </c>
      <c r="C2" s="8" t="s">
        <v>8</v>
      </c>
      <c r="D2" s="9" t="s">
        <v>46</v>
      </c>
      <c r="E2" s="10" t="s">
        <v>4</v>
      </c>
      <c r="F2" s="8" t="s">
        <v>49</v>
      </c>
      <c r="G2" s="8" t="s">
        <v>11</v>
      </c>
      <c r="H2" s="8" t="s">
        <v>47</v>
      </c>
      <c r="I2" s="8" t="s">
        <v>48</v>
      </c>
      <c r="J2" s="8" t="s">
        <v>78</v>
      </c>
      <c r="K2" s="8" t="s">
        <v>10</v>
      </c>
      <c r="L2" s="8" t="s">
        <v>27</v>
      </c>
      <c r="M2" s="8" t="s">
        <v>15</v>
      </c>
      <c r="N2" s="8" t="s">
        <v>16</v>
      </c>
      <c r="O2" s="8" t="s">
        <v>13</v>
      </c>
      <c r="P2" s="8" t="s">
        <v>28</v>
      </c>
      <c r="Q2" s="8" t="s">
        <v>29</v>
      </c>
      <c r="R2" s="13" t="s">
        <v>32</v>
      </c>
      <c r="S2" s="13" t="s">
        <v>33</v>
      </c>
      <c r="T2" s="13" t="s">
        <v>34</v>
      </c>
      <c r="U2" s="13" t="s">
        <v>35</v>
      </c>
      <c r="V2" s="13" t="s">
        <v>36</v>
      </c>
      <c r="W2" s="13" t="s">
        <v>37</v>
      </c>
      <c r="X2" s="13" t="s">
        <v>138</v>
      </c>
      <c r="Y2" s="13" t="s">
        <v>38</v>
      </c>
      <c r="Z2" s="13" t="s">
        <v>171</v>
      </c>
      <c r="AA2" s="11" t="s">
        <v>12</v>
      </c>
      <c r="AB2" s="11" t="s">
        <v>39</v>
      </c>
      <c r="AC2" s="8" t="s">
        <v>26</v>
      </c>
      <c r="AD2" s="13" t="s">
        <v>362</v>
      </c>
      <c r="AG2"/>
      <c r="AH2"/>
    </row>
    <row r="3" spans="1:35" ht="15" customHeight="1" x14ac:dyDescent="0.25">
      <c r="A3" s="48" t="s">
        <v>175</v>
      </c>
      <c r="B3" s="51"/>
      <c r="C3" s="51"/>
      <c r="D3" s="52">
        <v>4.3333333333333339</v>
      </c>
      <c r="E3" s="53"/>
      <c r="F3" s="51"/>
      <c r="G3" s="51"/>
      <c r="H3" s="55"/>
      <c r="I3" s="54"/>
      <c r="J3" s="54"/>
      <c r="K3" s="55"/>
      <c r="L3" s="57"/>
      <c r="M3" s="58">
        <v>2600.76513671875</v>
      </c>
      <c r="N3" s="58">
        <v>9588.2802734375</v>
      </c>
      <c r="O3" s="56"/>
      <c r="P3" s="59"/>
      <c r="Q3" s="59"/>
      <c r="R3" s="49">
        <v>3</v>
      </c>
      <c r="S3" s="49"/>
      <c r="T3" s="49"/>
      <c r="U3" s="50">
        <v>82</v>
      </c>
      <c r="V3" s="50">
        <v>4.5869999999999999E-3</v>
      </c>
      <c r="W3" s="50">
        <v>1.4142E-2</v>
      </c>
      <c r="X3" s="50">
        <v>1.1641280000000001</v>
      </c>
      <c r="Y3" s="50">
        <v>0.33333333333333331</v>
      </c>
      <c r="Z3" s="50"/>
      <c r="AA3" s="60">
        <v>3</v>
      </c>
      <c r="AB3" s="60"/>
      <c r="AC3" s="61"/>
      <c r="AD3" s="93" t="str">
        <f>REPLACE(INDEX(GroupVertices[Group], MATCH(Vertices[[#This Row],[Vertex]],GroupVertices[Vertex],0)),1,1,"")</f>
        <v>1</v>
      </c>
      <c r="AG3"/>
      <c r="AH3"/>
    </row>
    <row r="4" spans="1:35" x14ac:dyDescent="0.25">
      <c r="A4" s="1" t="s">
        <v>179</v>
      </c>
      <c r="D4">
        <v>1.5</v>
      </c>
      <c r="G4" s="51"/>
      <c r="M4">
        <v>8318.9111328125</v>
      </c>
      <c r="N4">
        <v>9640.064453125</v>
      </c>
      <c r="R4" s="49">
        <v>1</v>
      </c>
      <c r="U4" s="50">
        <v>0</v>
      </c>
      <c r="V4" s="50">
        <v>4.2189999999999997E-3</v>
      </c>
      <c r="W4" s="50">
        <v>1.5139999999999999E-3</v>
      </c>
      <c r="X4" s="50">
        <v>0.464503</v>
      </c>
      <c r="Y4" s="50">
        <v>0</v>
      </c>
      <c r="AA4" s="3">
        <v>7</v>
      </c>
      <c r="AD4" s="93" t="str">
        <f>REPLACE(INDEX(GroupVertices[Group], MATCH(Vertices[[#This Row],[Vertex]],GroupVertices[Vertex],0)),1,1,"")</f>
        <v>1</v>
      </c>
      <c r="AE4" s="2"/>
      <c r="AI4" s="3"/>
    </row>
    <row r="5" spans="1:35" x14ac:dyDescent="0.25">
      <c r="A5" s="1" t="s">
        <v>181</v>
      </c>
      <c r="D5">
        <v>4.3333333333333339</v>
      </c>
      <c r="G5" s="51"/>
      <c r="M5">
        <v>4838.220703125</v>
      </c>
      <c r="N5">
        <v>5146.546875</v>
      </c>
      <c r="R5" s="49">
        <v>3</v>
      </c>
      <c r="U5" s="50">
        <v>0</v>
      </c>
      <c r="V5" s="50">
        <v>0.33333299999999999</v>
      </c>
      <c r="W5" s="50">
        <v>0</v>
      </c>
      <c r="X5" s="50">
        <v>0.999996</v>
      </c>
      <c r="Y5" s="50">
        <v>1</v>
      </c>
      <c r="AA5" s="3">
        <v>9</v>
      </c>
      <c r="AD5" s="93" t="str">
        <f>REPLACE(INDEX(GroupVertices[Group], MATCH(Vertices[[#This Row],[Vertex]],GroupVertices[Vertex],0)),1,1,"")</f>
        <v>8</v>
      </c>
      <c r="AE5" s="2"/>
      <c r="AI5" s="3"/>
    </row>
    <row r="6" spans="1:35" x14ac:dyDescent="0.25">
      <c r="A6" s="1" t="s">
        <v>185</v>
      </c>
      <c r="D6">
        <v>4.3333333333333339</v>
      </c>
      <c r="G6" s="51"/>
      <c r="M6">
        <v>6733.25830078125</v>
      </c>
      <c r="N6">
        <v>5146.5498046875</v>
      </c>
      <c r="R6" s="49">
        <v>3</v>
      </c>
      <c r="U6" s="50">
        <v>0</v>
      </c>
      <c r="V6" s="50">
        <v>0.33333299999999999</v>
      </c>
      <c r="W6" s="50">
        <v>0</v>
      </c>
      <c r="X6" s="50">
        <v>0.999996</v>
      </c>
      <c r="Y6" s="50">
        <v>1</v>
      </c>
      <c r="AA6" s="3">
        <v>13</v>
      </c>
      <c r="AD6" s="93" t="str">
        <f>REPLACE(INDEX(GroupVertices[Group], MATCH(Vertices[[#This Row],[Vertex]],GroupVertices[Vertex],0)),1,1,"")</f>
        <v>7</v>
      </c>
      <c r="AE6" s="2"/>
      <c r="AI6" s="3"/>
    </row>
    <row r="7" spans="1:35" x14ac:dyDescent="0.25">
      <c r="A7" s="1" t="s">
        <v>189</v>
      </c>
      <c r="D7">
        <v>2.916666666666667</v>
      </c>
      <c r="G7" s="51"/>
      <c r="M7">
        <v>2466.546630859375</v>
      </c>
      <c r="N7">
        <v>4674.5654296875</v>
      </c>
      <c r="R7" s="49">
        <v>2</v>
      </c>
      <c r="U7" s="50">
        <v>0</v>
      </c>
      <c r="V7" s="50">
        <v>5.2631999999999998E-2</v>
      </c>
      <c r="W7" s="50">
        <v>0</v>
      </c>
      <c r="X7" s="50">
        <v>0.76435900000000001</v>
      </c>
      <c r="Y7" s="50">
        <v>1</v>
      </c>
      <c r="AA7" s="3">
        <v>17</v>
      </c>
      <c r="AD7" s="93" t="str">
        <f>REPLACE(INDEX(GroupVertices[Group], MATCH(Vertices[[#This Row],[Vertex]],GroupVertices[Vertex],0)),1,1,"")</f>
        <v>2</v>
      </c>
      <c r="AE7" s="2"/>
      <c r="AI7" s="3"/>
    </row>
    <row r="8" spans="1:35" x14ac:dyDescent="0.25">
      <c r="A8" s="1" t="s">
        <v>192</v>
      </c>
      <c r="D8">
        <v>2.916666666666667</v>
      </c>
      <c r="G8" s="51"/>
      <c r="M8">
        <v>8450.912109375</v>
      </c>
      <c r="N8">
        <v>8859.4814453125</v>
      </c>
      <c r="R8" s="49">
        <v>2</v>
      </c>
      <c r="U8" s="50">
        <v>42</v>
      </c>
      <c r="V8" s="50">
        <v>5.9170000000000004E-3</v>
      </c>
      <c r="W8" s="50">
        <v>1.1815000000000001E-2</v>
      </c>
      <c r="X8" s="50">
        <v>0.93302200000000002</v>
      </c>
      <c r="Y8" s="50">
        <v>0</v>
      </c>
      <c r="AA8" s="3">
        <v>20</v>
      </c>
      <c r="AD8" s="93" t="str">
        <f>REPLACE(INDEX(GroupVertices[Group], MATCH(Vertices[[#This Row],[Vertex]],GroupVertices[Vertex],0)),1,1,"")</f>
        <v>1</v>
      </c>
      <c r="AE8" s="2"/>
      <c r="AI8" s="3"/>
    </row>
    <row r="9" spans="1:35" x14ac:dyDescent="0.25">
      <c r="A9" s="1" t="s">
        <v>180</v>
      </c>
      <c r="D9">
        <v>7.166666666666667</v>
      </c>
      <c r="G9" s="51"/>
      <c r="M9">
        <v>5418.31103515625</v>
      </c>
      <c r="N9">
        <v>8206.3837890625</v>
      </c>
      <c r="R9" s="49">
        <v>5</v>
      </c>
      <c r="U9" s="50">
        <v>122</v>
      </c>
      <c r="V9" s="50">
        <v>5.1279999999999997E-3</v>
      </c>
      <c r="W9" s="50">
        <v>5.9189999999999998E-3</v>
      </c>
      <c r="X9" s="50">
        <v>1.8500190000000001</v>
      </c>
      <c r="Y9" s="50">
        <v>0.2</v>
      </c>
      <c r="AA9" s="3">
        <v>8</v>
      </c>
      <c r="AD9" s="93" t="str">
        <f>REPLACE(INDEX(GroupVertices[Group], MATCH(Vertices[[#This Row],[Vertex]],GroupVertices[Vertex],0)),1,1,"")</f>
        <v>1</v>
      </c>
      <c r="AE9" s="2"/>
      <c r="AI9" s="3"/>
    </row>
    <row r="10" spans="1:35" x14ac:dyDescent="0.25">
      <c r="A10" s="1" t="s">
        <v>199</v>
      </c>
      <c r="D10">
        <v>1.5</v>
      </c>
      <c r="G10" s="51"/>
      <c r="M10">
        <v>6783.0029296875</v>
      </c>
      <c r="N10">
        <v>4242.22265625</v>
      </c>
      <c r="R10" s="49">
        <v>1</v>
      </c>
      <c r="U10" s="50">
        <v>0</v>
      </c>
      <c r="V10" s="50">
        <v>1</v>
      </c>
      <c r="W10" s="50">
        <v>0</v>
      </c>
      <c r="X10" s="50">
        <v>0.999996</v>
      </c>
      <c r="Y10" s="50">
        <v>0</v>
      </c>
      <c r="AA10" s="3">
        <v>27</v>
      </c>
      <c r="AD10" s="93" t="str">
        <f>REPLACE(INDEX(GroupVertices[Group], MATCH(Vertices[[#This Row],[Vertex]],GroupVertices[Vertex],0)),1,1,"")</f>
        <v>25</v>
      </c>
      <c r="AE10" s="2"/>
      <c r="AI10" s="3"/>
    </row>
    <row r="11" spans="1:35" x14ac:dyDescent="0.25">
      <c r="A11" s="1" t="s">
        <v>201</v>
      </c>
      <c r="D11">
        <v>2.916666666666667</v>
      </c>
      <c r="G11" s="51"/>
      <c r="M11">
        <v>3068.953125</v>
      </c>
      <c r="N11">
        <v>1679.97900390625</v>
      </c>
      <c r="R11" s="49">
        <v>2</v>
      </c>
      <c r="U11" s="50">
        <v>0</v>
      </c>
      <c r="V11" s="50">
        <v>0.5</v>
      </c>
      <c r="W11" s="50">
        <v>0</v>
      </c>
      <c r="X11" s="50">
        <v>0.999996</v>
      </c>
      <c r="Y11" s="50">
        <v>1</v>
      </c>
      <c r="AA11" s="3">
        <v>29</v>
      </c>
      <c r="AD11" s="93" t="str">
        <f>REPLACE(INDEX(GroupVertices[Group], MATCH(Vertices[[#This Row],[Vertex]],GroupVertices[Vertex],0)),1,1,"")</f>
        <v>11</v>
      </c>
      <c r="AE11" s="2"/>
      <c r="AI11" s="3"/>
    </row>
    <row r="12" spans="1:35" x14ac:dyDescent="0.25">
      <c r="A12" s="1" t="s">
        <v>204</v>
      </c>
      <c r="D12">
        <v>1.5</v>
      </c>
      <c r="G12" s="51"/>
      <c r="M12">
        <v>8025.7626953125</v>
      </c>
      <c r="N12">
        <v>4242.22265625</v>
      </c>
      <c r="R12" s="49">
        <v>1</v>
      </c>
      <c r="U12" s="50">
        <v>0</v>
      </c>
      <c r="V12" s="50">
        <v>1</v>
      </c>
      <c r="W12" s="50">
        <v>0</v>
      </c>
      <c r="X12" s="50">
        <v>0.999996</v>
      </c>
      <c r="Y12" s="50">
        <v>0</v>
      </c>
      <c r="AA12" s="3">
        <v>32</v>
      </c>
      <c r="AD12" s="93" t="str">
        <f>REPLACE(INDEX(GroupVertices[Group], MATCH(Vertices[[#This Row],[Vertex]],GroupVertices[Vertex],0)),1,1,"")</f>
        <v>26</v>
      </c>
      <c r="AE12" s="2"/>
      <c r="AI12" s="3"/>
    </row>
    <row r="13" spans="1:35" x14ac:dyDescent="0.25">
      <c r="A13" s="1" t="s">
        <v>206</v>
      </c>
      <c r="D13">
        <v>1.5</v>
      </c>
      <c r="G13" s="51"/>
      <c r="M13">
        <v>5046.93359375</v>
      </c>
      <c r="N13">
        <v>3238.646728515625</v>
      </c>
      <c r="R13" s="49">
        <v>1</v>
      </c>
      <c r="U13" s="50">
        <v>0</v>
      </c>
      <c r="V13" s="50">
        <v>1</v>
      </c>
      <c r="W13" s="50">
        <v>0</v>
      </c>
      <c r="X13" s="50">
        <v>0.999996</v>
      </c>
      <c r="Y13" s="50">
        <v>0</v>
      </c>
      <c r="AA13" s="3">
        <v>34</v>
      </c>
      <c r="AD13" s="93" t="str">
        <f>REPLACE(INDEX(GroupVertices[Group], MATCH(Vertices[[#This Row],[Vertex]],GroupVertices[Vertex],0)),1,1,"")</f>
        <v>24</v>
      </c>
      <c r="AE13" s="2"/>
      <c r="AI13" s="3"/>
    </row>
    <row r="14" spans="1:35" x14ac:dyDescent="0.25">
      <c r="A14" s="1" t="s">
        <v>208</v>
      </c>
      <c r="D14">
        <v>2.916666666666667</v>
      </c>
      <c r="G14" s="51"/>
      <c r="M14">
        <v>3068.953125</v>
      </c>
      <c r="N14">
        <v>2926.177978515625</v>
      </c>
      <c r="R14" s="49">
        <v>2</v>
      </c>
      <c r="U14" s="50">
        <v>0</v>
      </c>
      <c r="V14" s="50">
        <v>0.5</v>
      </c>
      <c r="W14" s="50">
        <v>0</v>
      </c>
      <c r="X14" s="50">
        <v>0.999996</v>
      </c>
      <c r="Y14" s="50">
        <v>1</v>
      </c>
      <c r="AA14" s="3">
        <v>36</v>
      </c>
      <c r="AD14" s="93" t="str">
        <f>REPLACE(INDEX(GroupVertices[Group], MATCH(Vertices[[#This Row],[Vertex]],GroupVertices[Vertex],0)),1,1,"")</f>
        <v>13</v>
      </c>
      <c r="AE14" s="2"/>
      <c r="AI14" s="3"/>
    </row>
    <row r="15" spans="1:35" x14ac:dyDescent="0.25">
      <c r="A15" s="1" t="s">
        <v>211</v>
      </c>
      <c r="D15">
        <v>1.5</v>
      </c>
      <c r="G15" s="51"/>
      <c r="M15">
        <v>8177.55029296875</v>
      </c>
      <c r="N15">
        <v>1176.3529052734375</v>
      </c>
      <c r="R15" s="49">
        <v>1</v>
      </c>
      <c r="U15" s="50">
        <v>0</v>
      </c>
      <c r="V15" s="50">
        <v>1</v>
      </c>
      <c r="W15" s="50">
        <v>0</v>
      </c>
      <c r="X15" s="50">
        <v>0.999996</v>
      </c>
      <c r="Y15" s="50">
        <v>0</v>
      </c>
      <c r="AA15" s="3">
        <v>39</v>
      </c>
      <c r="AD15" s="93" t="str">
        <f>REPLACE(INDEX(GroupVertices[Group], MATCH(Vertices[[#This Row],[Vertex]],GroupVertices[Vertex],0)),1,1,"")</f>
        <v>22</v>
      </c>
      <c r="AE15" s="2"/>
      <c r="AI15" s="3"/>
    </row>
    <row r="16" spans="1:35" x14ac:dyDescent="0.25">
      <c r="A16" s="1" t="s">
        <v>213</v>
      </c>
      <c r="D16">
        <v>2.916666666666667</v>
      </c>
      <c r="G16" s="51"/>
      <c r="M16">
        <v>1146.2286376953125</v>
      </c>
      <c r="N16">
        <v>6616.98681640625</v>
      </c>
      <c r="R16" s="49">
        <v>2</v>
      </c>
      <c r="U16" s="50">
        <v>0</v>
      </c>
      <c r="V16" s="50">
        <v>4.1667000000000003E-2</v>
      </c>
      <c r="W16" s="50">
        <v>0</v>
      </c>
      <c r="X16" s="50">
        <v>0.80015800000000004</v>
      </c>
      <c r="Y16" s="50">
        <v>1</v>
      </c>
      <c r="AA16" s="3">
        <v>41</v>
      </c>
      <c r="AD16" s="93" t="str">
        <f>REPLACE(INDEX(GroupVertices[Group], MATCH(Vertices[[#This Row],[Vertex]],GroupVertices[Vertex],0)),1,1,"")</f>
        <v>2</v>
      </c>
      <c r="AE16" s="2"/>
      <c r="AI16" s="3"/>
    </row>
    <row r="17" spans="1:35" x14ac:dyDescent="0.25">
      <c r="A17" s="1" t="s">
        <v>193</v>
      </c>
      <c r="D17">
        <v>7.166666666666667</v>
      </c>
      <c r="G17" s="51"/>
      <c r="M17">
        <v>6460.75439453125</v>
      </c>
      <c r="N17">
        <v>8934.7431640625</v>
      </c>
      <c r="R17" s="49">
        <v>5</v>
      </c>
      <c r="U17" s="50">
        <v>518</v>
      </c>
      <c r="V17" s="50">
        <v>7.7520000000000002E-3</v>
      </c>
      <c r="W17" s="50">
        <v>4.3174999999999998E-2</v>
      </c>
      <c r="X17" s="50">
        <v>1.8733439999999999</v>
      </c>
      <c r="Y17" s="50">
        <v>0.1</v>
      </c>
      <c r="AA17" s="3">
        <v>21</v>
      </c>
      <c r="AD17" s="93" t="str">
        <f>REPLACE(INDEX(GroupVertices[Group], MATCH(Vertices[[#This Row],[Vertex]],GroupVertices[Vertex],0)),1,1,"")</f>
        <v>1</v>
      </c>
      <c r="AE17" s="2"/>
      <c r="AI17" s="3"/>
    </row>
    <row r="18" spans="1:35" x14ac:dyDescent="0.25">
      <c r="A18" s="1" t="s">
        <v>219</v>
      </c>
      <c r="D18">
        <v>2.916666666666667</v>
      </c>
      <c r="G18" s="51"/>
      <c r="M18">
        <v>8758.53125</v>
      </c>
      <c r="N18">
        <v>5146.5498046875</v>
      </c>
      <c r="R18" s="49">
        <v>2</v>
      </c>
      <c r="U18" s="50">
        <v>0</v>
      </c>
      <c r="V18" s="50">
        <v>0.25</v>
      </c>
      <c r="W18" s="50">
        <v>0</v>
      </c>
      <c r="X18" s="50">
        <v>0.98370800000000003</v>
      </c>
      <c r="Y18" s="50">
        <v>1</v>
      </c>
      <c r="AA18" s="3">
        <v>47</v>
      </c>
      <c r="AD18" s="93" t="str">
        <f>REPLACE(INDEX(GroupVertices[Group], MATCH(Vertices[[#This Row],[Vertex]],GroupVertices[Vertex],0)),1,1,"")</f>
        <v>6</v>
      </c>
      <c r="AE18" s="2"/>
      <c r="AI18" s="3"/>
    </row>
    <row r="19" spans="1:35" x14ac:dyDescent="0.25">
      <c r="A19" s="1" t="s">
        <v>222</v>
      </c>
      <c r="D19">
        <v>1.5</v>
      </c>
      <c r="G19" s="51"/>
      <c r="M19">
        <v>2466.546142578125</v>
      </c>
      <c r="N19">
        <v>2488.57861328125</v>
      </c>
      <c r="R19" s="49">
        <v>1</v>
      </c>
      <c r="U19" s="50">
        <v>0</v>
      </c>
      <c r="V19" s="50">
        <v>7.1429000000000006E-2</v>
      </c>
      <c r="W19" s="50">
        <v>0</v>
      </c>
      <c r="X19" s="50">
        <v>0.54695300000000002</v>
      </c>
      <c r="Y19" s="50">
        <v>0</v>
      </c>
      <c r="AA19" s="3">
        <v>50</v>
      </c>
      <c r="AD19" s="93" t="str">
        <f>REPLACE(INDEX(GroupVertices[Group], MATCH(Vertices[[#This Row],[Vertex]],GroupVertices[Vertex],0)),1,1,"")</f>
        <v>3</v>
      </c>
      <c r="AE19" s="2"/>
      <c r="AI19" s="3"/>
    </row>
    <row r="20" spans="1:35" x14ac:dyDescent="0.25">
      <c r="A20" s="1" t="s">
        <v>224</v>
      </c>
      <c r="D20">
        <v>1.5</v>
      </c>
      <c r="G20" s="51"/>
      <c r="M20">
        <v>955.71075439453125</v>
      </c>
      <c r="N20">
        <v>3749.6298828125</v>
      </c>
      <c r="R20" s="49">
        <v>1</v>
      </c>
      <c r="U20" s="50">
        <v>0</v>
      </c>
      <c r="V20" s="50">
        <v>7.1429000000000006E-2</v>
      </c>
      <c r="W20" s="50">
        <v>0</v>
      </c>
      <c r="X20" s="50">
        <v>0.54695300000000002</v>
      </c>
      <c r="Y20" s="50">
        <v>0</v>
      </c>
      <c r="AA20" s="3">
        <v>52</v>
      </c>
      <c r="AD20" s="93" t="str">
        <f>REPLACE(INDEX(GroupVertices[Group], MATCH(Vertices[[#This Row],[Vertex]],GroupVertices[Vertex],0)),1,1,"")</f>
        <v>3</v>
      </c>
      <c r="AE20" s="2"/>
      <c r="AI20" s="3"/>
    </row>
    <row r="21" spans="1:35" x14ac:dyDescent="0.25">
      <c r="A21" s="1" t="s">
        <v>195</v>
      </c>
      <c r="D21">
        <v>2.916666666666667</v>
      </c>
      <c r="G21" s="51"/>
      <c r="M21">
        <v>6080.3310546875</v>
      </c>
      <c r="N21">
        <v>8546.75</v>
      </c>
      <c r="R21" s="49">
        <v>2</v>
      </c>
      <c r="U21" s="50">
        <v>0</v>
      </c>
      <c r="V21" s="50">
        <v>5.0509999999999999E-3</v>
      </c>
      <c r="W21" s="50">
        <v>4.7819999999999998E-3</v>
      </c>
      <c r="X21" s="50">
        <v>0.76002700000000001</v>
      </c>
      <c r="Y21" s="50">
        <v>1</v>
      </c>
      <c r="AA21" s="3">
        <v>23</v>
      </c>
      <c r="AD21" s="93" t="str">
        <f>REPLACE(INDEX(GroupVertices[Group], MATCH(Vertices[[#This Row],[Vertex]],GroupVertices[Vertex],0)),1,1,"")</f>
        <v>1</v>
      </c>
      <c r="AE21" s="2"/>
      <c r="AI21" s="3"/>
    </row>
    <row r="22" spans="1:35" x14ac:dyDescent="0.25">
      <c r="A22" s="1" t="s">
        <v>176</v>
      </c>
      <c r="D22">
        <v>2.916666666666667</v>
      </c>
      <c r="G22" s="51"/>
      <c r="M22">
        <v>686.51739501953125</v>
      </c>
      <c r="N22">
        <v>8775.3330078125</v>
      </c>
      <c r="R22" s="49">
        <v>2</v>
      </c>
      <c r="U22" s="50">
        <v>0</v>
      </c>
      <c r="V22" s="50">
        <v>3.8609999999999998E-3</v>
      </c>
      <c r="W22" s="50">
        <v>4.8589999999999996E-3</v>
      </c>
      <c r="X22" s="50">
        <v>0.83449700000000004</v>
      </c>
      <c r="Y22" s="50">
        <v>1</v>
      </c>
      <c r="AA22" s="3">
        <v>4</v>
      </c>
      <c r="AD22" s="93" t="str">
        <f>REPLACE(INDEX(GroupVertices[Group], MATCH(Vertices[[#This Row],[Vertex]],GroupVertices[Vertex],0)),1,1,"")</f>
        <v>1</v>
      </c>
      <c r="AE22" s="2"/>
      <c r="AI22" s="3"/>
    </row>
    <row r="23" spans="1:35" x14ac:dyDescent="0.25">
      <c r="A23" s="1" t="s">
        <v>177</v>
      </c>
      <c r="D23">
        <v>4.3333333333333339</v>
      </c>
      <c r="G23" s="51"/>
      <c r="M23">
        <v>4296.1962890625</v>
      </c>
      <c r="N23">
        <v>9349.04296875</v>
      </c>
      <c r="R23" s="49">
        <v>3</v>
      </c>
      <c r="U23" s="50">
        <v>120</v>
      </c>
      <c r="V23" s="50">
        <v>5.5560000000000002E-3</v>
      </c>
      <c r="W23" s="50">
        <v>4.5578E-2</v>
      </c>
      <c r="X23" s="50">
        <v>1.0757859999999999</v>
      </c>
      <c r="Y23" s="50">
        <v>0.33333333333333331</v>
      </c>
      <c r="AA23" s="3">
        <v>5</v>
      </c>
      <c r="AD23" s="93" t="str">
        <f>REPLACE(INDEX(GroupVertices[Group], MATCH(Vertices[[#This Row],[Vertex]],GroupVertices[Vertex],0)),1,1,"")</f>
        <v>1</v>
      </c>
      <c r="AE23" s="2"/>
      <c r="AI23" s="3"/>
    </row>
    <row r="24" spans="1:35" x14ac:dyDescent="0.25">
      <c r="A24" s="1" t="s">
        <v>227</v>
      </c>
      <c r="D24">
        <v>7.166666666666667</v>
      </c>
      <c r="G24" s="51"/>
      <c r="M24">
        <v>2228.5478515625</v>
      </c>
      <c r="N24">
        <v>7541.9306640625</v>
      </c>
      <c r="R24" s="49">
        <v>5</v>
      </c>
      <c r="U24" s="50">
        <v>233</v>
      </c>
      <c r="V24" s="50">
        <v>5.7470000000000004E-3</v>
      </c>
      <c r="W24" s="50">
        <v>4.0686E-2</v>
      </c>
      <c r="X24" s="50">
        <v>1.990982</v>
      </c>
      <c r="Y24" s="50">
        <v>0.1</v>
      </c>
      <c r="AA24" s="3">
        <v>55</v>
      </c>
      <c r="AD24" s="93" t="str">
        <f>REPLACE(INDEX(GroupVertices[Group], MATCH(Vertices[[#This Row],[Vertex]],GroupVertices[Vertex],0)),1,1,"")</f>
        <v>1</v>
      </c>
      <c r="AE24" s="2"/>
      <c r="AI24" s="3"/>
    </row>
    <row r="25" spans="1:35" x14ac:dyDescent="0.25">
      <c r="A25" s="1" t="s">
        <v>233</v>
      </c>
      <c r="D25">
        <v>5.75</v>
      </c>
      <c r="G25" s="51"/>
      <c r="M25">
        <v>227.68106079101563</v>
      </c>
      <c r="N25">
        <v>844.8538818359375</v>
      </c>
      <c r="R25" s="49">
        <v>4</v>
      </c>
      <c r="U25" s="50">
        <v>3</v>
      </c>
      <c r="V25" s="50">
        <v>0.25</v>
      </c>
      <c r="W25" s="50">
        <v>0</v>
      </c>
      <c r="X25" s="50">
        <v>1.420274</v>
      </c>
      <c r="Y25" s="50">
        <v>0.5</v>
      </c>
      <c r="AA25" s="3">
        <v>61</v>
      </c>
      <c r="AD25" s="93" t="str">
        <f>REPLACE(INDEX(GroupVertices[Group], MATCH(Vertices[[#This Row],[Vertex]],GroupVertices[Vertex],0)),1,1,"")</f>
        <v>5</v>
      </c>
      <c r="AE25" s="2"/>
      <c r="AI25" s="3"/>
    </row>
    <row r="26" spans="1:35" x14ac:dyDescent="0.25">
      <c r="A26" s="1" t="s">
        <v>178</v>
      </c>
      <c r="D26">
        <v>2.916666666666667</v>
      </c>
      <c r="G26" s="51"/>
      <c r="M26">
        <v>1893.1590576171875</v>
      </c>
      <c r="N26">
        <v>8908.1025390625</v>
      </c>
      <c r="R26" s="49">
        <v>2</v>
      </c>
      <c r="U26" s="50">
        <v>0</v>
      </c>
      <c r="V26" s="50">
        <v>3.8609999999999998E-3</v>
      </c>
      <c r="W26" s="50">
        <v>4.8589999999999996E-3</v>
      </c>
      <c r="X26" s="50">
        <v>0.83449700000000004</v>
      </c>
      <c r="Y26" s="50">
        <v>1</v>
      </c>
      <c r="AA26" s="3">
        <v>6</v>
      </c>
      <c r="AD26" s="93" t="str">
        <f>REPLACE(INDEX(GroupVertices[Group], MATCH(Vertices[[#This Row],[Vertex]],GroupVertices[Vertex],0)),1,1,"")</f>
        <v>1</v>
      </c>
      <c r="AE26" s="2"/>
      <c r="AI26" s="3"/>
    </row>
    <row r="27" spans="1:35" x14ac:dyDescent="0.25">
      <c r="A27" s="1" t="s">
        <v>238</v>
      </c>
      <c r="D27">
        <v>1.5</v>
      </c>
      <c r="G27" s="51"/>
      <c r="M27">
        <v>7689.16357421875</v>
      </c>
      <c r="N27">
        <v>9710.83984375</v>
      </c>
      <c r="R27" s="49">
        <v>1</v>
      </c>
      <c r="U27" s="50">
        <v>0</v>
      </c>
      <c r="V27" s="50">
        <v>4.6730000000000001E-3</v>
      </c>
      <c r="W27" s="50">
        <v>1.923E-3</v>
      </c>
      <c r="X27" s="50">
        <v>0.494753</v>
      </c>
      <c r="Y27" s="50">
        <v>0</v>
      </c>
      <c r="AA27" s="3">
        <v>66</v>
      </c>
      <c r="AD27" s="93" t="str">
        <f>REPLACE(INDEX(GroupVertices[Group], MATCH(Vertices[[#This Row],[Vertex]],GroupVertices[Vertex],0)),1,1,"")</f>
        <v>1</v>
      </c>
      <c r="AE27" s="2"/>
      <c r="AI27" s="3"/>
    </row>
    <row r="28" spans="1:35" x14ac:dyDescent="0.25">
      <c r="A28" s="1" t="s">
        <v>240</v>
      </c>
      <c r="D28">
        <v>1.5</v>
      </c>
      <c r="G28" s="51"/>
      <c r="M28">
        <v>2489.467529296875</v>
      </c>
      <c r="N28">
        <v>9732.1923828125</v>
      </c>
      <c r="R28" s="49">
        <v>1</v>
      </c>
      <c r="U28" s="50">
        <v>0</v>
      </c>
      <c r="V28" s="50">
        <v>4.4640000000000001E-3</v>
      </c>
      <c r="W28" s="50">
        <v>1.1520000000000001E-2</v>
      </c>
      <c r="X28" s="50">
        <v>0.47022900000000001</v>
      </c>
      <c r="Y28" s="50">
        <v>0</v>
      </c>
      <c r="AA28" s="3">
        <v>68</v>
      </c>
      <c r="AD28" s="93" t="str">
        <f>REPLACE(INDEX(GroupVertices[Group], MATCH(Vertices[[#This Row],[Vertex]],GroupVertices[Vertex],0)),1,1,"")</f>
        <v>1</v>
      </c>
      <c r="AE28" s="2"/>
      <c r="AI28" s="3"/>
    </row>
    <row r="29" spans="1:35" x14ac:dyDescent="0.25">
      <c r="A29" s="1" t="s">
        <v>241</v>
      </c>
      <c r="D29">
        <v>1.5</v>
      </c>
      <c r="G29" s="51"/>
      <c r="M29">
        <v>1961.6900634765625</v>
      </c>
      <c r="N29">
        <v>6015.06787109375</v>
      </c>
      <c r="R29" s="49">
        <v>1</v>
      </c>
      <c r="U29" s="50">
        <v>0</v>
      </c>
      <c r="V29" s="50">
        <v>4.3478000000000003E-2</v>
      </c>
      <c r="W29" s="50">
        <v>0</v>
      </c>
      <c r="X29" s="50">
        <v>0.46848499999999998</v>
      </c>
      <c r="Y29" s="50">
        <v>0</v>
      </c>
      <c r="AA29" s="3">
        <v>69</v>
      </c>
      <c r="AD29" s="93" t="str">
        <f>REPLACE(INDEX(GroupVertices[Group], MATCH(Vertices[[#This Row],[Vertex]],GroupVertices[Vertex],0)),1,1,"")</f>
        <v>2</v>
      </c>
      <c r="AE29" s="2"/>
      <c r="AI29" s="3"/>
    </row>
    <row r="30" spans="1:35" x14ac:dyDescent="0.25">
      <c r="A30" s="1" t="s">
        <v>243</v>
      </c>
      <c r="D30">
        <v>1.5</v>
      </c>
      <c r="G30" s="51"/>
      <c r="M30">
        <v>9268.5224609375</v>
      </c>
      <c r="N30">
        <v>4242.22265625</v>
      </c>
      <c r="R30" s="49">
        <v>1</v>
      </c>
      <c r="U30" s="50">
        <v>0</v>
      </c>
      <c r="V30" s="50">
        <v>1</v>
      </c>
      <c r="W30" s="50">
        <v>0</v>
      </c>
      <c r="X30" s="50">
        <v>0.999996</v>
      </c>
      <c r="Y30" s="50">
        <v>0</v>
      </c>
      <c r="AA30" s="3">
        <v>71</v>
      </c>
      <c r="AD30" s="93" t="str">
        <f>REPLACE(INDEX(GroupVertices[Group], MATCH(Vertices[[#This Row],[Vertex]],GroupVertices[Vertex],0)),1,1,"")</f>
        <v>23</v>
      </c>
      <c r="AE30" s="2"/>
      <c r="AI30" s="3"/>
    </row>
    <row r="31" spans="1:35" x14ac:dyDescent="0.25">
      <c r="A31" s="1" t="s">
        <v>202</v>
      </c>
      <c r="D31">
        <v>2.916666666666667</v>
      </c>
      <c r="G31" s="51"/>
      <c r="M31">
        <v>3068.953125</v>
      </c>
      <c r="N31">
        <v>2216.690185546875</v>
      </c>
      <c r="R31" s="49">
        <v>2</v>
      </c>
      <c r="U31" s="50">
        <v>0</v>
      </c>
      <c r="V31" s="50">
        <v>0.5</v>
      </c>
      <c r="W31" s="50">
        <v>0</v>
      </c>
      <c r="X31" s="50">
        <v>0.999996</v>
      </c>
      <c r="Y31" s="50">
        <v>1</v>
      </c>
      <c r="AA31" s="3">
        <v>30</v>
      </c>
      <c r="AD31" s="93" t="str">
        <f>REPLACE(INDEX(GroupVertices[Group], MATCH(Vertices[[#This Row],[Vertex]],GroupVertices[Vertex],0)),1,1,"")</f>
        <v>11</v>
      </c>
      <c r="AE31" s="2"/>
      <c r="AI31" s="3"/>
    </row>
    <row r="32" spans="1:35" x14ac:dyDescent="0.25">
      <c r="A32" s="1" t="s">
        <v>245</v>
      </c>
      <c r="D32">
        <v>2.916666666666667</v>
      </c>
      <c r="G32" s="51"/>
      <c r="M32">
        <v>2694.226806640625</v>
      </c>
      <c r="N32">
        <v>5752.9873046875</v>
      </c>
      <c r="R32" s="49">
        <v>2</v>
      </c>
      <c r="U32" s="50">
        <v>0</v>
      </c>
      <c r="V32" s="50">
        <v>0.14285700000000001</v>
      </c>
      <c r="W32" s="50">
        <v>0</v>
      </c>
      <c r="X32" s="50">
        <v>0.83022099999999999</v>
      </c>
      <c r="Y32" s="50">
        <v>1</v>
      </c>
      <c r="AA32" s="3">
        <v>73</v>
      </c>
      <c r="AD32" s="93" t="str">
        <f>REPLACE(INDEX(GroupVertices[Group], MATCH(Vertices[[#This Row],[Vertex]],GroupVertices[Vertex],0)),1,1,"")</f>
        <v>4</v>
      </c>
      <c r="AE32" s="2"/>
      <c r="AI32" s="3"/>
    </row>
    <row r="33" spans="1:35" x14ac:dyDescent="0.25">
      <c r="A33" s="1" t="s">
        <v>234</v>
      </c>
      <c r="D33">
        <v>1.5</v>
      </c>
      <c r="G33" s="51"/>
      <c r="M33">
        <v>644.27276611328125</v>
      </c>
      <c r="N33">
        <v>1441.03955078125</v>
      </c>
      <c r="R33" s="49">
        <v>1</v>
      </c>
      <c r="U33" s="50">
        <v>0</v>
      </c>
      <c r="V33" s="50">
        <v>0.14285700000000001</v>
      </c>
      <c r="W33" s="50">
        <v>0</v>
      </c>
      <c r="X33" s="50">
        <v>0.45180799999999999</v>
      </c>
      <c r="Y33" s="50">
        <v>0</v>
      </c>
      <c r="AA33" s="3">
        <v>62</v>
      </c>
      <c r="AD33" s="93" t="str">
        <f>REPLACE(INDEX(GroupVertices[Group], MATCH(Vertices[[#This Row],[Vertex]],GroupVertices[Vertex],0)),1,1,"")</f>
        <v>5</v>
      </c>
      <c r="AE33" s="2"/>
      <c r="AI33" s="3"/>
    </row>
    <row r="34" spans="1:35" x14ac:dyDescent="0.25">
      <c r="A34" s="1" t="s">
        <v>239</v>
      </c>
      <c r="D34">
        <v>7.166666666666667</v>
      </c>
      <c r="G34" s="51"/>
      <c r="M34">
        <v>7568.60546875</v>
      </c>
      <c r="N34">
        <v>8730.2744140625</v>
      </c>
      <c r="R34" s="49">
        <v>5</v>
      </c>
      <c r="U34" s="50">
        <v>161</v>
      </c>
      <c r="V34" s="50">
        <v>5.8139999999999997E-3</v>
      </c>
      <c r="W34" s="50">
        <v>7.5209999999999999E-3</v>
      </c>
      <c r="X34" s="50">
        <v>2.027962</v>
      </c>
      <c r="Y34" s="50">
        <v>0.1</v>
      </c>
      <c r="AA34" s="3">
        <v>67</v>
      </c>
      <c r="AD34" s="93" t="str">
        <f>REPLACE(INDEX(GroupVertices[Group], MATCH(Vertices[[#This Row],[Vertex]],GroupVertices[Vertex],0)),1,1,"")</f>
        <v>1</v>
      </c>
      <c r="AE34" s="2"/>
      <c r="AI34" s="3"/>
    </row>
    <row r="35" spans="1:35" x14ac:dyDescent="0.25">
      <c r="A35" s="1" t="s">
        <v>251</v>
      </c>
      <c r="D35">
        <v>1.5</v>
      </c>
      <c r="G35" s="51"/>
      <c r="M35">
        <v>5046.93359375</v>
      </c>
      <c r="N35">
        <v>1327.0731201171875</v>
      </c>
      <c r="R35" s="49">
        <v>1</v>
      </c>
      <c r="U35" s="50">
        <v>0</v>
      </c>
      <c r="V35" s="50">
        <v>1</v>
      </c>
      <c r="W35" s="50">
        <v>0</v>
      </c>
      <c r="X35" s="50">
        <v>0.999996</v>
      </c>
      <c r="Y35" s="50">
        <v>0</v>
      </c>
      <c r="AA35" s="3">
        <v>79</v>
      </c>
      <c r="AD35" s="93" t="str">
        <f>REPLACE(INDEX(GroupVertices[Group], MATCH(Vertices[[#This Row],[Vertex]],GroupVertices[Vertex],0)),1,1,"")</f>
        <v>30</v>
      </c>
      <c r="AE35" s="2"/>
      <c r="AI35" s="3"/>
    </row>
    <row r="36" spans="1:35" x14ac:dyDescent="0.25">
      <c r="A36" s="1" t="s">
        <v>196</v>
      </c>
      <c r="D36">
        <v>2.916666666666667</v>
      </c>
      <c r="G36" s="51"/>
      <c r="M36">
        <v>4480.32763671875</v>
      </c>
      <c r="N36">
        <v>7127.1103515625</v>
      </c>
      <c r="R36" s="49">
        <v>2</v>
      </c>
      <c r="U36" s="50">
        <v>0</v>
      </c>
      <c r="V36" s="50">
        <v>4.2370000000000003E-3</v>
      </c>
      <c r="W36" s="50">
        <v>2.0339999999999998E-3</v>
      </c>
      <c r="X36" s="50">
        <v>0.80783099999999997</v>
      </c>
      <c r="Y36" s="50">
        <v>1</v>
      </c>
      <c r="AA36" s="3">
        <v>24</v>
      </c>
      <c r="AD36" s="93" t="str">
        <f>REPLACE(INDEX(GroupVertices[Group], MATCH(Vertices[[#This Row],[Vertex]],GroupVertices[Vertex],0)),1,1,"")</f>
        <v>1</v>
      </c>
      <c r="AE36" s="2"/>
      <c r="AI36" s="3"/>
    </row>
    <row r="37" spans="1:35" x14ac:dyDescent="0.25">
      <c r="A37" s="1" t="s">
        <v>253</v>
      </c>
      <c r="D37">
        <v>1.5</v>
      </c>
      <c r="G37" s="51"/>
      <c r="M37">
        <v>5046.93359375</v>
      </c>
      <c r="N37">
        <v>371.28640747070313</v>
      </c>
      <c r="R37" s="49">
        <v>1</v>
      </c>
      <c r="U37" s="50">
        <v>0</v>
      </c>
      <c r="V37" s="50">
        <v>1</v>
      </c>
      <c r="W37" s="50">
        <v>0</v>
      </c>
      <c r="X37" s="50">
        <v>0.999996</v>
      </c>
      <c r="Y37" s="50">
        <v>0</v>
      </c>
      <c r="AA37" s="3">
        <v>81</v>
      </c>
      <c r="AD37" s="93" t="str">
        <f>REPLACE(INDEX(GroupVertices[Group], MATCH(Vertices[[#This Row],[Vertex]],GroupVertices[Vertex],0)),1,1,"")</f>
        <v>31</v>
      </c>
      <c r="AE37" s="2"/>
      <c r="AI37" s="3"/>
    </row>
    <row r="38" spans="1:35" x14ac:dyDescent="0.25">
      <c r="A38" s="1" t="s">
        <v>248</v>
      </c>
      <c r="D38">
        <v>2.916666666666667</v>
      </c>
      <c r="G38" s="51"/>
      <c r="M38">
        <v>8693.4580078125</v>
      </c>
      <c r="N38">
        <v>8315.255859375</v>
      </c>
      <c r="R38" s="49">
        <v>2</v>
      </c>
      <c r="U38" s="50">
        <v>0</v>
      </c>
      <c r="V38" s="50">
        <v>4.6950000000000004E-3</v>
      </c>
      <c r="W38" s="50">
        <v>2.5839999999999999E-3</v>
      </c>
      <c r="X38" s="50">
        <v>0.86043999999999998</v>
      </c>
      <c r="Y38" s="50">
        <v>1</v>
      </c>
      <c r="AA38" s="3">
        <v>76</v>
      </c>
      <c r="AD38" s="93" t="str">
        <f>REPLACE(INDEX(GroupVertices[Group], MATCH(Vertices[[#This Row],[Vertex]],GroupVertices[Vertex],0)),1,1,"")</f>
        <v>1</v>
      </c>
      <c r="AE38" s="2"/>
      <c r="AI38" s="3"/>
    </row>
    <row r="39" spans="1:35" x14ac:dyDescent="0.25">
      <c r="A39" s="1" t="s">
        <v>255</v>
      </c>
      <c r="D39">
        <v>1.5</v>
      </c>
      <c r="G39" s="51"/>
      <c r="M39">
        <v>7836.0283203125</v>
      </c>
      <c r="N39">
        <v>3172.476806640625</v>
      </c>
      <c r="R39" s="49">
        <v>1</v>
      </c>
      <c r="U39" s="50">
        <v>0</v>
      </c>
      <c r="V39" s="50">
        <v>1</v>
      </c>
      <c r="W39" s="50">
        <v>0</v>
      </c>
      <c r="X39" s="50">
        <v>0.999996</v>
      </c>
      <c r="Y39" s="50">
        <v>0</v>
      </c>
      <c r="AA39" s="3">
        <v>83</v>
      </c>
      <c r="AD39" s="93" t="str">
        <f>REPLACE(INDEX(GroupVertices[Group], MATCH(Vertices[[#This Row],[Vertex]],GroupVertices[Vertex],0)),1,1,"")</f>
        <v>29</v>
      </c>
      <c r="AE39" s="2"/>
      <c r="AI39" s="3"/>
    </row>
    <row r="40" spans="1:35" x14ac:dyDescent="0.25">
      <c r="A40" s="1" t="s">
        <v>209</v>
      </c>
      <c r="D40">
        <v>2.916666666666667</v>
      </c>
      <c r="G40" s="51"/>
      <c r="M40">
        <v>3068.953125</v>
      </c>
      <c r="N40">
        <v>3455.536865234375</v>
      </c>
      <c r="R40" s="49">
        <v>2</v>
      </c>
      <c r="U40" s="50">
        <v>0</v>
      </c>
      <c r="V40" s="50">
        <v>0.5</v>
      </c>
      <c r="W40" s="50">
        <v>0</v>
      </c>
      <c r="X40" s="50">
        <v>0.999996</v>
      </c>
      <c r="Y40" s="50">
        <v>1</v>
      </c>
      <c r="AA40" s="3">
        <v>37</v>
      </c>
      <c r="AD40" s="93" t="str">
        <f>REPLACE(INDEX(GroupVertices[Group], MATCH(Vertices[[#This Row],[Vertex]],GroupVertices[Vertex],0)),1,1,"")</f>
        <v>13</v>
      </c>
      <c r="AE40" s="2"/>
      <c r="AI40" s="3"/>
    </row>
    <row r="41" spans="1:35" x14ac:dyDescent="0.25">
      <c r="A41" s="1" t="s">
        <v>220</v>
      </c>
      <c r="D41">
        <v>4.3333333333333339</v>
      </c>
      <c r="G41" s="51"/>
      <c r="M41">
        <v>8821.525390625</v>
      </c>
      <c r="N41">
        <v>5914.40576171875</v>
      </c>
      <c r="R41" s="49">
        <v>3</v>
      </c>
      <c r="U41" s="50">
        <v>2</v>
      </c>
      <c r="V41" s="50">
        <v>0.33333299999999999</v>
      </c>
      <c r="W41" s="50">
        <v>0</v>
      </c>
      <c r="X41" s="50">
        <v>1.4669380000000001</v>
      </c>
      <c r="Y41" s="50">
        <v>0.33333333333333331</v>
      </c>
      <c r="AA41" s="3">
        <v>48</v>
      </c>
      <c r="AD41" s="93" t="str">
        <f>REPLACE(INDEX(GroupVertices[Group], MATCH(Vertices[[#This Row],[Vertex]],GroupVertices[Vertex],0)),1,1,"")</f>
        <v>6</v>
      </c>
      <c r="AE41" s="2"/>
      <c r="AI41" s="3"/>
    </row>
    <row r="42" spans="1:35" x14ac:dyDescent="0.25">
      <c r="A42" s="1" t="s">
        <v>258</v>
      </c>
      <c r="D42">
        <v>1.5</v>
      </c>
      <c r="G42" s="51"/>
      <c r="M42">
        <v>3373.185302734375</v>
      </c>
      <c r="N42">
        <v>6616.98681640625</v>
      </c>
      <c r="R42" s="49">
        <v>1</v>
      </c>
      <c r="U42" s="50">
        <v>0</v>
      </c>
      <c r="V42" s="50">
        <v>0.125</v>
      </c>
      <c r="W42" s="50">
        <v>0</v>
      </c>
      <c r="X42" s="50">
        <v>0.50743700000000003</v>
      </c>
      <c r="Y42" s="50">
        <v>0</v>
      </c>
      <c r="AA42" s="3">
        <v>86</v>
      </c>
      <c r="AD42" s="93" t="str">
        <f>REPLACE(INDEX(GroupVertices[Group], MATCH(Vertices[[#This Row],[Vertex]],GroupVertices[Vertex],0)),1,1,"")</f>
        <v>4</v>
      </c>
      <c r="AE42" s="2"/>
      <c r="AI42" s="3"/>
    </row>
    <row r="43" spans="1:35" x14ac:dyDescent="0.25">
      <c r="A43" s="1" t="s">
        <v>260</v>
      </c>
      <c r="D43">
        <v>1.5</v>
      </c>
      <c r="G43" s="51"/>
      <c r="M43">
        <v>5046.93359375</v>
      </c>
      <c r="N43">
        <v>2282.85986328125</v>
      </c>
      <c r="R43" s="49">
        <v>1</v>
      </c>
      <c r="U43" s="50">
        <v>0</v>
      </c>
      <c r="V43" s="50">
        <v>1</v>
      </c>
      <c r="W43" s="50">
        <v>0</v>
      </c>
      <c r="X43" s="50">
        <v>0.999996</v>
      </c>
      <c r="Y43" s="50">
        <v>0</v>
      </c>
      <c r="AA43" s="3">
        <v>88</v>
      </c>
      <c r="AD43" s="93" t="str">
        <f>REPLACE(INDEX(GroupVertices[Group], MATCH(Vertices[[#This Row],[Vertex]],GroupVertices[Vertex],0)),1,1,"")</f>
        <v>27</v>
      </c>
      <c r="AE43" s="2"/>
      <c r="AI43" s="3"/>
    </row>
    <row r="44" spans="1:35" x14ac:dyDescent="0.25">
      <c r="A44" s="1" t="s">
        <v>207</v>
      </c>
      <c r="D44">
        <v>1.5</v>
      </c>
      <c r="G44" s="51"/>
      <c r="M44">
        <v>5046.93359375</v>
      </c>
      <c r="N44">
        <v>3628.313720703125</v>
      </c>
      <c r="R44" s="49">
        <v>1</v>
      </c>
      <c r="U44" s="50">
        <v>0</v>
      </c>
      <c r="V44" s="50">
        <v>1</v>
      </c>
      <c r="W44" s="50">
        <v>0</v>
      </c>
      <c r="X44" s="50">
        <v>0.999996</v>
      </c>
      <c r="Y44" s="50">
        <v>0</v>
      </c>
      <c r="AA44" s="3">
        <v>35</v>
      </c>
      <c r="AD44" s="93" t="str">
        <f>REPLACE(INDEX(GroupVertices[Group], MATCH(Vertices[[#This Row],[Vertex]],GroupVertices[Vertex],0)),1,1,"")</f>
        <v>24</v>
      </c>
      <c r="AE44" s="2"/>
      <c r="AI44" s="3"/>
    </row>
    <row r="45" spans="1:35" x14ac:dyDescent="0.25">
      <c r="A45" s="1" t="s">
        <v>262</v>
      </c>
      <c r="D45">
        <v>1.5</v>
      </c>
      <c r="G45" s="51"/>
      <c r="M45">
        <v>6469.94140625</v>
      </c>
      <c r="N45">
        <v>3172.476806640625</v>
      </c>
      <c r="R45" s="49">
        <v>1</v>
      </c>
      <c r="U45" s="50">
        <v>0</v>
      </c>
      <c r="V45" s="50">
        <v>1</v>
      </c>
      <c r="W45" s="50">
        <v>0</v>
      </c>
      <c r="X45" s="50">
        <v>0.999996</v>
      </c>
      <c r="Y45" s="50">
        <v>0</v>
      </c>
      <c r="AA45" s="3">
        <v>90</v>
      </c>
      <c r="AD45" s="93" t="str">
        <f>REPLACE(INDEX(GroupVertices[Group], MATCH(Vertices[[#This Row],[Vertex]],GroupVertices[Vertex],0)),1,1,"")</f>
        <v>28</v>
      </c>
      <c r="AE45" s="2"/>
      <c r="AI45" s="3"/>
    </row>
    <row r="46" spans="1:35" x14ac:dyDescent="0.25">
      <c r="A46" s="1" t="s">
        <v>235</v>
      </c>
      <c r="D46">
        <v>4.3333333333333339</v>
      </c>
      <c r="G46" s="51"/>
      <c r="M46">
        <v>2124.609619140625</v>
      </c>
      <c r="N46">
        <v>463.2392578125</v>
      </c>
      <c r="R46" s="49">
        <v>3</v>
      </c>
      <c r="U46" s="50">
        <v>0</v>
      </c>
      <c r="V46" s="50">
        <v>0.2</v>
      </c>
      <c r="W46" s="50">
        <v>0</v>
      </c>
      <c r="X46" s="50">
        <v>1.0426329999999999</v>
      </c>
      <c r="Y46" s="50">
        <v>1</v>
      </c>
      <c r="AA46" s="3">
        <v>63</v>
      </c>
      <c r="AD46" s="93" t="str">
        <f>REPLACE(INDEX(GroupVertices[Group], MATCH(Vertices[[#This Row],[Vertex]],GroupVertices[Vertex],0)),1,1,"")</f>
        <v>5</v>
      </c>
      <c r="AE46" s="2"/>
      <c r="AI46" s="3"/>
    </row>
    <row r="47" spans="1:35" x14ac:dyDescent="0.25">
      <c r="A47" s="1" t="s">
        <v>236</v>
      </c>
      <c r="D47">
        <v>4.3333333333333339</v>
      </c>
      <c r="G47" s="51"/>
      <c r="M47">
        <v>2466.546142578125</v>
      </c>
      <c r="N47">
        <v>1049.5380859375</v>
      </c>
      <c r="R47" s="49">
        <v>3</v>
      </c>
      <c r="U47" s="50">
        <v>0</v>
      </c>
      <c r="V47" s="50">
        <v>0.2</v>
      </c>
      <c r="W47" s="50">
        <v>0</v>
      </c>
      <c r="X47" s="50">
        <v>1.0426329999999999</v>
      </c>
      <c r="Y47" s="50">
        <v>1</v>
      </c>
      <c r="AA47" s="3">
        <v>64</v>
      </c>
      <c r="AD47" s="93" t="str">
        <f>REPLACE(INDEX(GroupVertices[Group], MATCH(Vertices[[#This Row],[Vertex]],GroupVertices[Vertex],0)),1,1,"")</f>
        <v>5</v>
      </c>
      <c r="AE47" s="2"/>
      <c r="AI47" s="3"/>
    </row>
    <row r="48" spans="1:35" x14ac:dyDescent="0.25">
      <c r="A48" s="1" t="s">
        <v>264</v>
      </c>
      <c r="D48">
        <v>2.916666666666667</v>
      </c>
      <c r="G48" s="51"/>
      <c r="M48">
        <v>1425.0242919921875</v>
      </c>
      <c r="N48">
        <v>1617.4906005859375</v>
      </c>
      <c r="R48" s="49">
        <v>2</v>
      </c>
      <c r="U48" s="50">
        <v>0</v>
      </c>
      <c r="V48" s="50">
        <v>7.6923000000000005E-2</v>
      </c>
      <c r="W48" s="50">
        <v>0</v>
      </c>
      <c r="X48" s="50">
        <v>0.95122200000000001</v>
      </c>
      <c r="Y48" s="50">
        <v>1</v>
      </c>
      <c r="AA48" s="3">
        <v>92</v>
      </c>
      <c r="AD48" s="93" t="str">
        <f>REPLACE(INDEX(GroupVertices[Group], MATCH(Vertices[[#This Row],[Vertex]],GroupVertices[Vertex],0)),1,1,"")</f>
        <v>3</v>
      </c>
      <c r="AE48" s="2"/>
      <c r="AI48" s="3"/>
    </row>
    <row r="49" spans="1:35" x14ac:dyDescent="0.25">
      <c r="A49" s="1" t="s">
        <v>266</v>
      </c>
      <c r="D49">
        <v>4.3333333333333339</v>
      </c>
      <c r="G49" s="51"/>
      <c r="M49">
        <v>5729.88037109375</v>
      </c>
      <c r="N49">
        <v>9822.546875</v>
      </c>
      <c r="R49" s="49">
        <v>3</v>
      </c>
      <c r="U49" s="50">
        <v>1</v>
      </c>
      <c r="V49" s="50">
        <v>5.025E-3</v>
      </c>
      <c r="W49" s="50">
        <v>5.7809999999999997E-3</v>
      </c>
      <c r="X49" s="50">
        <v>1.096784</v>
      </c>
      <c r="Y49" s="50">
        <v>0.66666666666666663</v>
      </c>
      <c r="AA49" s="3">
        <v>94</v>
      </c>
      <c r="AD49" s="93" t="str">
        <f>REPLACE(INDEX(GroupVertices[Group], MATCH(Vertices[[#This Row],[Vertex]],GroupVertices[Vertex],0)),1,1,"")</f>
        <v>1</v>
      </c>
      <c r="AE49" s="2"/>
      <c r="AI49" s="3"/>
    </row>
    <row r="50" spans="1:35" x14ac:dyDescent="0.25">
      <c r="A50" s="1" t="s">
        <v>269</v>
      </c>
      <c r="D50">
        <v>1.5</v>
      </c>
      <c r="G50" s="51"/>
      <c r="M50">
        <v>8066.80908203125</v>
      </c>
      <c r="N50">
        <v>8580.513671875</v>
      </c>
      <c r="R50" s="49">
        <v>1</v>
      </c>
      <c r="U50" s="50">
        <v>0</v>
      </c>
      <c r="V50" s="50">
        <v>4.9500000000000004E-3</v>
      </c>
      <c r="W50" s="50">
        <v>3.2680000000000001E-3</v>
      </c>
      <c r="X50" s="50">
        <v>0.44552399999999998</v>
      </c>
      <c r="Y50" s="50">
        <v>0</v>
      </c>
      <c r="AA50" s="3">
        <v>97</v>
      </c>
      <c r="AD50" s="93" t="str">
        <f>REPLACE(INDEX(GroupVertices[Group], MATCH(Vertices[[#This Row],[Vertex]],GroupVertices[Vertex],0)),1,1,"")</f>
        <v>1</v>
      </c>
      <c r="AE50" s="2"/>
      <c r="AI50" s="3"/>
    </row>
    <row r="51" spans="1:35" x14ac:dyDescent="0.25">
      <c r="A51" s="1" t="s">
        <v>270</v>
      </c>
      <c r="D51">
        <v>2.916666666666667</v>
      </c>
      <c r="G51" s="51"/>
      <c r="M51">
        <v>1622.3125</v>
      </c>
      <c r="N51">
        <v>4014.561279296875</v>
      </c>
      <c r="R51" s="49">
        <v>2</v>
      </c>
      <c r="U51" s="50">
        <v>0</v>
      </c>
      <c r="V51" s="50">
        <v>4.5455000000000002E-2</v>
      </c>
      <c r="W51" s="50">
        <v>0</v>
      </c>
      <c r="X51" s="50">
        <v>0.81475500000000001</v>
      </c>
      <c r="Y51" s="50">
        <v>1</v>
      </c>
      <c r="AA51" s="3">
        <v>98</v>
      </c>
      <c r="AD51" s="93" t="str">
        <f>REPLACE(INDEX(GroupVertices[Group], MATCH(Vertices[[#This Row],[Vertex]],GroupVertices[Vertex],0)),1,1,"")</f>
        <v>2</v>
      </c>
      <c r="AE51" s="2"/>
      <c r="AI51" s="3"/>
    </row>
    <row r="52" spans="1:35" x14ac:dyDescent="0.25">
      <c r="A52" s="1" t="s">
        <v>261</v>
      </c>
      <c r="D52">
        <v>1.5</v>
      </c>
      <c r="G52" s="51"/>
      <c r="M52">
        <v>5046.93359375</v>
      </c>
      <c r="N52">
        <v>2672.52685546875</v>
      </c>
      <c r="R52" s="49">
        <v>1</v>
      </c>
      <c r="U52" s="50">
        <v>0</v>
      </c>
      <c r="V52" s="50">
        <v>1</v>
      </c>
      <c r="W52" s="50">
        <v>0</v>
      </c>
      <c r="X52" s="50">
        <v>0.999996</v>
      </c>
      <c r="Y52" s="50">
        <v>0</v>
      </c>
      <c r="AA52" s="3">
        <v>89</v>
      </c>
      <c r="AD52" s="93" t="str">
        <f>REPLACE(INDEX(GroupVertices[Group], MATCH(Vertices[[#This Row],[Vertex]],GroupVertices[Vertex],0)),1,1,"")</f>
        <v>27</v>
      </c>
      <c r="AE52" s="2"/>
      <c r="AI52" s="3"/>
    </row>
    <row r="53" spans="1:35" x14ac:dyDescent="0.25">
      <c r="A53" s="1" t="s">
        <v>186</v>
      </c>
      <c r="D53">
        <v>4.3333333333333339</v>
      </c>
      <c r="G53" s="51"/>
      <c r="M53">
        <v>6564.802734375</v>
      </c>
      <c r="N53">
        <v>6616.98974609375</v>
      </c>
      <c r="R53" s="49">
        <v>3</v>
      </c>
      <c r="U53" s="50">
        <v>0</v>
      </c>
      <c r="V53" s="50">
        <v>0.33333299999999999</v>
      </c>
      <c r="W53" s="50">
        <v>0</v>
      </c>
      <c r="X53" s="50">
        <v>0.999996</v>
      </c>
      <c r="Y53" s="50">
        <v>1</v>
      </c>
      <c r="AA53" s="3">
        <v>14</v>
      </c>
      <c r="AD53" s="93" t="str">
        <f>REPLACE(INDEX(GroupVertices[Group], MATCH(Vertices[[#This Row],[Vertex]],GroupVertices[Vertex],0)),1,1,"")</f>
        <v>7</v>
      </c>
      <c r="AE53" s="2"/>
      <c r="AI53" s="3"/>
    </row>
    <row r="54" spans="1:35" x14ac:dyDescent="0.25">
      <c r="A54" s="1" t="s">
        <v>271</v>
      </c>
      <c r="D54">
        <v>2.916666666666667</v>
      </c>
      <c r="G54" s="51"/>
      <c r="M54">
        <v>227.68113708496094</v>
      </c>
      <c r="N54">
        <v>4945.52197265625</v>
      </c>
      <c r="R54" s="49">
        <v>2</v>
      </c>
      <c r="U54" s="50">
        <v>0</v>
      </c>
      <c r="V54" s="50">
        <v>4.5455000000000002E-2</v>
      </c>
      <c r="W54" s="50">
        <v>0</v>
      </c>
      <c r="X54" s="50">
        <v>0.81475500000000001</v>
      </c>
      <c r="Y54" s="50">
        <v>1</v>
      </c>
      <c r="AA54" s="3">
        <v>99</v>
      </c>
      <c r="AD54" s="93" t="str">
        <f>REPLACE(INDEX(GroupVertices[Group], MATCH(Vertices[[#This Row],[Vertex]],GroupVertices[Vertex],0)),1,1,"")</f>
        <v>2</v>
      </c>
      <c r="AE54" s="2"/>
      <c r="AI54" s="3"/>
    </row>
    <row r="55" spans="1:35" x14ac:dyDescent="0.25">
      <c r="A55" s="1" t="s">
        <v>237</v>
      </c>
      <c r="D55">
        <v>4.3333333333333339</v>
      </c>
      <c r="G55" s="51"/>
      <c r="M55">
        <v>983.7783203125</v>
      </c>
      <c r="N55">
        <v>176.46012878417969</v>
      </c>
      <c r="R55" s="49">
        <v>3</v>
      </c>
      <c r="U55" s="50">
        <v>0</v>
      </c>
      <c r="V55" s="50">
        <v>0.2</v>
      </c>
      <c r="W55" s="50">
        <v>0</v>
      </c>
      <c r="X55" s="50">
        <v>1.0426329999999999</v>
      </c>
      <c r="Y55" s="50">
        <v>1</v>
      </c>
      <c r="AA55" s="3">
        <v>65</v>
      </c>
      <c r="AD55" s="93" t="str">
        <f>REPLACE(INDEX(GroupVertices[Group], MATCH(Vertices[[#This Row],[Vertex]],GroupVertices[Vertex],0)),1,1,"")</f>
        <v>5</v>
      </c>
      <c r="AE55" s="2"/>
      <c r="AI55" s="3"/>
    </row>
    <row r="56" spans="1:35" x14ac:dyDescent="0.25">
      <c r="A56" s="1" t="s">
        <v>246</v>
      </c>
      <c r="D56">
        <v>4.3333333333333339</v>
      </c>
      <c r="G56" s="51"/>
      <c r="M56">
        <v>4307.2392578125</v>
      </c>
      <c r="N56">
        <v>5459.42626953125</v>
      </c>
      <c r="R56" s="49">
        <v>3</v>
      </c>
      <c r="U56" s="50">
        <v>1</v>
      </c>
      <c r="V56" s="50">
        <v>0.2</v>
      </c>
      <c r="W56" s="50">
        <v>0</v>
      </c>
      <c r="X56" s="50">
        <v>1.200391</v>
      </c>
      <c r="Y56" s="50">
        <v>0.66666666666666663</v>
      </c>
      <c r="AA56" s="3">
        <v>74</v>
      </c>
      <c r="AD56" s="93" t="str">
        <f>REPLACE(INDEX(GroupVertices[Group], MATCH(Vertices[[#This Row],[Vertex]],GroupVertices[Vertex],0)),1,1,"")</f>
        <v>4</v>
      </c>
      <c r="AE56" s="2"/>
      <c r="AI56" s="3"/>
    </row>
    <row r="57" spans="1:35" x14ac:dyDescent="0.25">
      <c r="A57" s="1" t="s">
        <v>272</v>
      </c>
      <c r="D57">
        <v>2.916666666666667</v>
      </c>
      <c r="G57" s="51"/>
      <c r="M57">
        <v>4828.7392578125</v>
      </c>
      <c r="N57">
        <v>4242.22265625</v>
      </c>
      <c r="R57" s="49">
        <v>2</v>
      </c>
      <c r="U57" s="50">
        <v>0</v>
      </c>
      <c r="V57" s="50">
        <v>0.5</v>
      </c>
      <c r="W57" s="50">
        <v>0</v>
      </c>
      <c r="X57" s="50">
        <v>0.999996</v>
      </c>
      <c r="Y57" s="50">
        <v>1</v>
      </c>
      <c r="AA57" s="3">
        <v>100</v>
      </c>
      <c r="AD57" s="93" t="str">
        <f>REPLACE(INDEX(GroupVertices[Group], MATCH(Vertices[[#This Row],[Vertex]],GroupVertices[Vertex],0)),1,1,"")</f>
        <v>10</v>
      </c>
      <c r="AE57" s="2"/>
      <c r="AI57" s="3"/>
    </row>
    <row r="58" spans="1:35" x14ac:dyDescent="0.25">
      <c r="A58" s="1" t="s">
        <v>275</v>
      </c>
      <c r="D58">
        <v>2.916666666666667</v>
      </c>
      <c r="G58" s="51"/>
      <c r="M58">
        <v>2186.924560546875</v>
      </c>
      <c r="N58">
        <v>3261.6650390625</v>
      </c>
      <c r="R58" s="49">
        <v>2</v>
      </c>
      <c r="U58" s="50">
        <v>6</v>
      </c>
      <c r="V58" s="50">
        <v>8.3333000000000004E-2</v>
      </c>
      <c r="W58" s="50">
        <v>0</v>
      </c>
      <c r="X58" s="50">
        <v>1.0558940000000001</v>
      </c>
      <c r="Y58" s="50">
        <v>0</v>
      </c>
      <c r="AA58" s="3">
        <v>103</v>
      </c>
      <c r="AD58" s="93" t="str">
        <f>REPLACE(INDEX(GroupVertices[Group], MATCH(Vertices[[#This Row],[Vertex]],GroupVertices[Vertex],0)),1,1,"")</f>
        <v>3</v>
      </c>
      <c r="AE58" s="2"/>
      <c r="AI58" s="3"/>
    </row>
    <row r="59" spans="1:35" x14ac:dyDescent="0.25">
      <c r="A59" s="1" t="s">
        <v>247</v>
      </c>
      <c r="D59">
        <v>4.3333333333333339</v>
      </c>
      <c r="G59" s="51"/>
      <c r="M59">
        <v>3602.970703125</v>
      </c>
      <c r="N59">
        <v>5146.54638671875</v>
      </c>
      <c r="R59" s="49">
        <v>3</v>
      </c>
      <c r="U59" s="50">
        <v>1</v>
      </c>
      <c r="V59" s="50">
        <v>0.2</v>
      </c>
      <c r="W59" s="50">
        <v>0</v>
      </c>
      <c r="X59" s="50">
        <v>1.200391</v>
      </c>
      <c r="Y59" s="50">
        <v>0.66666666666666663</v>
      </c>
      <c r="AA59" s="3">
        <v>75</v>
      </c>
      <c r="AD59" s="93" t="str">
        <f>REPLACE(INDEX(GroupVertices[Group], MATCH(Vertices[[#This Row],[Vertex]],GroupVertices[Vertex],0)),1,1,"")</f>
        <v>4</v>
      </c>
      <c r="AE59" s="2"/>
      <c r="AI59" s="3"/>
    </row>
    <row r="60" spans="1:35" x14ac:dyDescent="0.25">
      <c r="A60" s="1" t="s">
        <v>276</v>
      </c>
      <c r="D60">
        <v>1.5</v>
      </c>
      <c r="G60" s="51"/>
      <c r="M60">
        <v>1277.3834228515625</v>
      </c>
      <c r="N60">
        <v>9457.3525390625</v>
      </c>
      <c r="R60" s="49">
        <v>1</v>
      </c>
      <c r="U60" s="50">
        <v>0</v>
      </c>
      <c r="V60" s="50">
        <v>5.8479999999999999E-3</v>
      </c>
      <c r="W60" s="50">
        <v>2.7956999999999999E-2</v>
      </c>
      <c r="X60" s="50">
        <v>0.444164</v>
      </c>
      <c r="Y60" s="50">
        <v>0</v>
      </c>
      <c r="AA60" s="3">
        <v>105</v>
      </c>
      <c r="AD60" s="93" t="str">
        <f>REPLACE(INDEX(GroupVertices[Group], MATCH(Vertices[[#This Row],[Vertex]],GroupVertices[Vertex],0)),1,1,"")</f>
        <v>1</v>
      </c>
      <c r="AE60" s="2"/>
      <c r="AI60" s="3"/>
    </row>
    <row r="61" spans="1:35" x14ac:dyDescent="0.25">
      <c r="A61" s="1" t="s">
        <v>265</v>
      </c>
      <c r="D61">
        <v>2.916666666666667</v>
      </c>
      <c r="G61" s="51"/>
      <c r="M61">
        <v>330.08261108398438</v>
      </c>
      <c r="N61">
        <v>2353.788330078125</v>
      </c>
      <c r="R61" s="49">
        <v>2</v>
      </c>
      <c r="U61" s="50">
        <v>0</v>
      </c>
      <c r="V61" s="50">
        <v>7.6923000000000005E-2</v>
      </c>
      <c r="W61" s="50">
        <v>0</v>
      </c>
      <c r="X61" s="50">
        <v>0.95122200000000001</v>
      </c>
      <c r="Y61" s="50">
        <v>1</v>
      </c>
      <c r="AA61" s="3">
        <v>93</v>
      </c>
      <c r="AD61" s="93" t="str">
        <f>REPLACE(INDEX(GroupVertices[Group], MATCH(Vertices[[#This Row],[Vertex]],GroupVertices[Vertex],0)),1,1,"")</f>
        <v>3</v>
      </c>
      <c r="AE61" s="2"/>
      <c r="AI61" s="3"/>
    </row>
    <row r="62" spans="1:35" x14ac:dyDescent="0.25">
      <c r="A62" s="1" t="s">
        <v>277</v>
      </c>
      <c r="D62">
        <v>1.5</v>
      </c>
      <c r="G62" s="51"/>
      <c r="M62">
        <v>2081.40966796875</v>
      </c>
      <c r="N62">
        <v>2031.990966796875</v>
      </c>
      <c r="R62" s="49">
        <v>1</v>
      </c>
      <c r="U62" s="50">
        <v>0</v>
      </c>
      <c r="V62" s="50">
        <v>5.5556000000000001E-2</v>
      </c>
      <c r="W62" s="50">
        <v>0</v>
      </c>
      <c r="X62" s="50">
        <v>0.59875500000000004</v>
      </c>
      <c r="Y62" s="50">
        <v>0</v>
      </c>
      <c r="AA62" s="3">
        <v>104</v>
      </c>
      <c r="AD62" s="93" t="str">
        <f>REPLACE(INDEX(GroupVertices[Group], MATCH(Vertices[[#This Row],[Vertex]],GroupVertices[Vertex],0)),1,1,"")</f>
        <v>3</v>
      </c>
      <c r="AE62" s="2"/>
      <c r="AI62" s="3"/>
    </row>
    <row r="63" spans="1:35" x14ac:dyDescent="0.25">
      <c r="A63" s="1" t="s">
        <v>278</v>
      </c>
      <c r="D63">
        <v>1.5</v>
      </c>
      <c r="G63" s="51"/>
      <c r="M63">
        <v>4152.53076171875</v>
      </c>
      <c r="N63">
        <v>8522.765625</v>
      </c>
      <c r="R63" s="49">
        <v>1</v>
      </c>
      <c r="U63" s="50">
        <v>0</v>
      </c>
      <c r="V63" s="50">
        <v>3.9370000000000004E-3</v>
      </c>
      <c r="W63" s="50">
        <v>3.0620000000000001E-3</v>
      </c>
      <c r="X63" s="50">
        <v>0.556396</v>
      </c>
      <c r="Y63" s="50">
        <v>0</v>
      </c>
      <c r="AA63" s="3">
        <v>106</v>
      </c>
      <c r="AD63" s="93" t="str">
        <f>REPLACE(INDEX(GroupVertices[Group], MATCH(Vertices[[#This Row],[Vertex]],GroupVertices[Vertex],0)),1,1,"")</f>
        <v>1</v>
      </c>
      <c r="AE63" s="2"/>
      <c r="AI63" s="3"/>
    </row>
    <row r="64" spans="1:35" x14ac:dyDescent="0.25">
      <c r="A64" s="1" t="s">
        <v>223</v>
      </c>
      <c r="D64">
        <v>8.5833333333333321</v>
      </c>
      <c r="G64" s="51"/>
      <c r="M64">
        <v>859.5286865234375</v>
      </c>
      <c r="N64">
        <v>2090.530517578125</v>
      </c>
      <c r="R64" s="49">
        <v>6</v>
      </c>
      <c r="U64" s="50">
        <v>19</v>
      </c>
      <c r="V64" s="50">
        <v>0.125</v>
      </c>
      <c r="W64" s="50">
        <v>0</v>
      </c>
      <c r="X64" s="50">
        <v>2.8020209999999999</v>
      </c>
      <c r="Y64" s="50">
        <v>6.6666666666666666E-2</v>
      </c>
      <c r="AA64" s="3">
        <v>51</v>
      </c>
      <c r="AD64" s="93" t="str">
        <f>REPLACE(INDEX(GroupVertices[Group], MATCH(Vertices[[#This Row],[Vertex]],GroupVertices[Vertex],0)),1,1,"")</f>
        <v>3</v>
      </c>
      <c r="AE64" s="2"/>
      <c r="AI64" s="3"/>
    </row>
    <row r="65" spans="1:35" x14ac:dyDescent="0.25">
      <c r="A65" s="1" t="s">
        <v>280</v>
      </c>
      <c r="D65">
        <v>1.5</v>
      </c>
      <c r="G65" s="51"/>
      <c r="M65">
        <v>9202.1162109375</v>
      </c>
      <c r="N65">
        <v>3172.476806640625</v>
      </c>
      <c r="R65" s="49">
        <v>1</v>
      </c>
      <c r="U65" s="50">
        <v>0</v>
      </c>
      <c r="V65" s="50">
        <v>1</v>
      </c>
      <c r="W65" s="50">
        <v>0</v>
      </c>
      <c r="X65" s="50">
        <v>0.999996</v>
      </c>
      <c r="Y65" s="50">
        <v>0</v>
      </c>
      <c r="AA65" s="3">
        <v>108</v>
      </c>
      <c r="AD65" s="93" t="str">
        <f>REPLACE(INDEX(GroupVertices[Group], MATCH(Vertices[[#This Row],[Vertex]],GroupVertices[Vertex],0)),1,1,"")</f>
        <v>16</v>
      </c>
      <c r="AE65" s="2"/>
      <c r="AI65" s="3"/>
    </row>
    <row r="66" spans="1:35" x14ac:dyDescent="0.25">
      <c r="A66" s="1" t="s">
        <v>256</v>
      </c>
      <c r="D66">
        <v>1.5</v>
      </c>
      <c r="G66" s="51"/>
      <c r="M66">
        <v>7836.0283203125</v>
      </c>
      <c r="N66">
        <v>3606.257080078125</v>
      </c>
      <c r="R66" s="49">
        <v>1</v>
      </c>
      <c r="U66" s="50">
        <v>0</v>
      </c>
      <c r="V66" s="50">
        <v>1</v>
      </c>
      <c r="W66" s="50">
        <v>0</v>
      </c>
      <c r="X66" s="50">
        <v>0.999996</v>
      </c>
      <c r="Y66" s="50">
        <v>0</v>
      </c>
      <c r="AA66" s="3">
        <v>84</v>
      </c>
      <c r="AD66" s="93" t="str">
        <f>REPLACE(INDEX(GroupVertices[Group], MATCH(Vertices[[#This Row],[Vertex]],GroupVertices[Vertex],0)),1,1,"")</f>
        <v>29</v>
      </c>
      <c r="AE66" s="2"/>
      <c r="AI66" s="3"/>
    </row>
    <row r="67" spans="1:35" x14ac:dyDescent="0.25">
      <c r="A67" s="1" t="s">
        <v>225</v>
      </c>
      <c r="D67">
        <v>8.5833333333333321</v>
      </c>
      <c r="G67" s="51"/>
      <c r="M67">
        <v>4014.14697265625</v>
      </c>
      <c r="N67">
        <v>7943.79833984375</v>
      </c>
      <c r="R67" s="49">
        <v>6</v>
      </c>
      <c r="U67" s="50">
        <v>239.5</v>
      </c>
      <c r="V67" s="50">
        <v>6.8490000000000001E-3</v>
      </c>
      <c r="W67" s="50">
        <v>0.119031</v>
      </c>
      <c r="X67" s="50">
        <v>1.9462649999999999</v>
      </c>
      <c r="Y67" s="50">
        <v>0.33333333333333331</v>
      </c>
      <c r="AA67" s="3">
        <v>53</v>
      </c>
      <c r="AD67" s="93" t="str">
        <f>REPLACE(INDEX(GroupVertices[Group], MATCH(Vertices[[#This Row],[Vertex]],GroupVertices[Vertex],0)),1,1,"")</f>
        <v>1</v>
      </c>
      <c r="AE67" s="2"/>
      <c r="AI67" s="3"/>
    </row>
    <row r="68" spans="1:35" x14ac:dyDescent="0.25">
      <c r="A68" s="1" t="s">
        <v>282</v>
      </c>
      <c r="D68">
        <v>2.916666666666667</v>
      </c>
      <c r="G68" s="51"/>
      <c r="M68">
        <v>4772.30126953125</v>
      </c>
      <c r="N68">
        <v>6851.904296875</v>
      </c>
      <c r="R68" s="49">
        <v>2</v>
      </c>
      <c r="U68" s="50">
        <v>0</v>
      </c>
      <c r="V68" s="50">
        <v>5.3480000000000003E-3</v>
      </c>
      <c r="W68" s="50">
        <v>5.6162999999999998E-2</v>
      </c>
      <c r="X68" s="50">
        <v>0.70559899999999998</v>
      </c>
      <c r="Y68" s="50">
        <v>1</v>
      </c>
      <c r="AA68" s="3">
        <v>110</v>
      </c>
      <c r="AD68" s="93" t="str">
        <f>REPLACE(INDEX(GroupVertices[Group], MATCH(Vertices[[#This Row],[Vertex]],GroupVertices[Vertex],0)),1,1,"")</f>
        <v>1</v>
      </c>
      <c r="AE68" s="2"/>
      <c r="AI68" s="3"/>
    </row>
    <row r="69" spans="1:35" x14ac:dyDescent="0.25">
      <c r="A69" s="1" t="s">
        <v>212</v>
      </c>
      <c r="D69">
        <v>1.5</v>
      </c>
      <c r="G69" s="51"/>
      <c r="M69">
        <v>8177.55029296875</v>
      </c>
      <c r="N69">
        <v>1499.8499755859375</v>
      </c>
      <c r="R69" s="49">
        <v>1</v>
      </c>
      <c r="U69" s="50">
        <v>0</v>
      </c>
      <c r="V69" s="50">
        <v>1</v>
      </c>
      <c r="W69" s="50">
        <v>0</v>
      </c>
      <c r="X69" s="50">
        <v>0.999996</v>
      </c>
      <c r="Y69" s="50">
        <v>0</v>
      </c>
      <c r="AA69" s="3">
        <v>40</v>
      </c>
      <c r="AD69" s="93" t="str">
        <f>REPLACE(INDEX(GroupVertices[Group], MATCH(Vertices[[#This Row],[Vertex]],GroupVertices[Vertex],0)),1,1,"")</f>
        <v>22</v>
      </c>
      <c r="AE69" s="2"/>
      <c r="AI69" s="3"/>
    </row>
    <row r="70" spans="1:35" x14ac:dyDescent="0.25">
      <c r="A70" s="1" t="s">
        <v>279</v>
      </c>
      <c r="D70">
        <v>1.5</v>
      </c>
      <c r="G70" s="51"/>
      <c r="M70">
        <v>227.68113708496094</v>
      </c>
      <c r="N70">
        <v>3192.001220703125</v>
      </c>
      <c r="R70" s="49">
        <v>1</v>
      </c>
      <c r="U70" s="50">
        <v>0</v>
      </c>
      <c r="V70" s="50">
        <v>7.1429000000000006E-2</v>
      </c>
      <c r="W70" s="50">
        <v>0</v>
      </c>
      <c r="X70" s="50">
        <v>0.54695300000000002</v>
      </c>
      <c r="Y70" s="50">
        <v>0</v>
      </c>
      <c r="AA70" s="3">
        <v>107</v>
      </c>
      <c r="AD70" s="93" t="str">
        <f>REPLACE(INDEX(GroupVertices[Group], MATCH(Vertices[[#This Row],[Vertex]],GroupVertices[Vertex],0)),1,1,"")</f>
        <v>3</v>
      </c>
      <c r="AE70" s="2"/>
      <c r="AI70" s="3"/>
    </row>
    <row r="71" spans="1:35" x14ac:dyDescent="0.25">
      <c r="A71" s="1" t="s">
        <v>284</v>
      </c>
      <c r="D71">
        <v>1.5</v>
      </c>
      <c r="G71" s="51"/>
      <c r="M71">
        <v>6555.32177734375</v>
      </c>
      <c r="N71">
        <v>363.9342041015625</v>
      </c>
      <c r="R71" s="49">
        <v>1</v>
      </c>
      <c r="U71" s="50">
        <v>0</v>
      </c>
      <c r="V71" s="50">
        <v>1</v>
      </c>
      <c r="W71" s="50">
        <v>0</v>
      </c>
      <c r="X71" s="50">
        <v>0.999996</v>
      </c>
      <c r="Y71" s="50">
        <v>0</v>
      </c>
      <c r="AA71" s="3">
        <v>112</v>
      </c>
      <c r="AD71" s="93" t="str">
        <f>REPLACE(INDEX(GroupVertices[Group], MATCH(Vertices[[#This Row],[Vertex]],GroupVertices[Vertex],0)),1,1,"")</f>
        <v>15</v>
      </c>
      <c r="AE71" s="2"/>
      <c r="AI71" s="3"/>
    </row>
    <row r="72" spans="1:35" x14ac:dyDescent="0.25">
      <c r="A72" s="1" t="s">
        <v>281</v>
      </c>
      <c r="D72">
        <v>1.5</v>
      </c>
      <c r="G72" s="51"/>
      <c r="M72">
        <v>9202.1162109375</v>
      </c>
      <c r="N72">
        <v>3606.257080078125</v>
      </c>
      <c r="R72" s="49">
        <v>1</v>
      </c>
      <c r="U72" s="50">
        <v>0</v>
      </c>
      <c r="V72" s="50">
        <v>1</v>
      </c>
      <c r="W72" s="50">
        <v>0</v>
      </c>
      <c r="X72" s="50">
        <v>0.999996</v>
      </c>
      <c r="Y72" s="50">
        <v>0</v>
      </c>
      <c r="AA72" s="3">
        <v>109</v>
      </c>
      <c r="AD72" s="93" t="str">
        <f>REPLACE(INDEX(GroupVertices[Group], MATCH(Vertices[[#This Row],[Vertex]],GroupVertices[Vertex],0)),1,1,"")</f>
        <v>16</v>
      </c>
      <c r="AE72" s="2"/>
      <c r="AI72" s="3"/>
    </row>
    <row r="73" spans="1:35" x14ac:dyDescent="0.25">
      <c r="A73" s="1" t="s">
        <v>226</v>
      </c>
      <c r="D73">
        <v>4.3333333333333339</v>
      </c>
      <c r="G73" s="51"/>
      <c r="M73">
        <v>5927.505859375</v>
      </c>
      <c r="N73">
        <v>8342.927734375</v>
      </c>
      <c r="R73" s="49">
        <v>3</v>
      </c>
      <c r="U73" s="50">
        <v>42</v>
      </c>
      <c r="V73" s="50">
        <v>5.4949999999999999E-3</v>
      </c>
      <c r="W73" s="50">
        <v>4.5044000000000001E-2</v>
      </c>
      <c r="X73" s="50">
        <v>1.1302209999999999</v>
      </c>
      <c r="Y73" s="50">
        <v>0.33333333333333331</v>
      </c>
      <c r="AA73" s="3">
        <v>54</v>
      </c>
      <c r="AD73" s="93" t="str">
        <f>REPLACE(INDEX(GroupVertices[Group], MATCH(Vertices[[#This Row],[Vertex]],GroupVertices[Vertex],0)),1,1,"")</f>
        <v>1</v>
      </c>
      <c r="AE73" s="2"/>
      <c r="AI73" s="3"/>
    </row>
    <row r="74" spans="1:35" x14ac:dyDescent="0.25">
      <c r="A74" s="1" t="s">
        <v>286</v>
      </c>
      <c r="D74">
        <v>2.916666666666667</v>
      </c>
      <c r="G74" s="51"/>
      <c r="M74">
        <v>3068.953125</v>
      </c>
      <c r="N74">
        <v>441.13235473632813</v>
      </c>
      <c r="R74" s="49">
        <v>2</v>
      </c>
      <c r="U74" s="50">
        <v>1</v>
      </c>
      <c r="V74" s="50">
        <v>0.5</v>
      </c>
      <c r="W74" s="50">
        <v>0</v>
      </c>
      <c r="X74" s="50">
        <v>1.459454</v>
      </c>
      <c r="Y74" s="50">
        <v>0</v>
      </c>
      <c r="AA74" s="3">
        <v>114</v>
      </c>
      <c r="AD74" s="93" t="str">
        <f>REPLACE(INDEX(GroupVertices[Group], MATCH(Vertices[[#This Row],[Vertex]],GroupVertices[Vertex],0)),1,1,"")</f>
        <v>9</v>
      </c>
      <c r="AE74" s="2"/>
      <c r="AI74" s="3"/>
    </row>
    <row r="75" spans="1:35" x14ac:dyDescent="0.25">
      <c r="A75" s="1" t="s">
        <v>289</v>
      </c>
      <c r="D75">
        <v>1.5</v>
      </c>
      <c r="G75" s="51"/>
      <c r="M75">
        <v>6555.32177734375</v>
      </c>
      <c r="N75">
        <v>2216.690185546875</v>
      </c>
      <c r="R75" s="49">
        <v>1</v>
      </c>
      <c r="U75" s="50">
        <v>0</v>
      </c>
      <c r="V75" s="50">
        <v>1</v>
      </c>
      <c r="W75" s="50">
        <v>0</v>
      </c>
      <c r="X75" s="50">
        <v>0.999996</v>
      </c>
      <c r="Y75" s="50">
        <v>0</v>
      </c>
      <c r="AA75" s="3">
        <v>117</v>
      </c>
      <c r="AD75" s="93" t="str">
        <f>REPLACE(INDEX(GroupVertices[Group], MATCH(Vertices[[#This Row],[Vertex]],GroupVertices[Vertex],0)),1,1,"")</f>
        <v>17</v>
      </c>
      <c r="AE75" s="2"/>
      <c r="AI75" s="3"/>
    </row>
    <row r="76" spans="1:35" x14ac:dyDescent="0.25">
      <c r="A76" s="1" t="s">
        <v>267</v>
      </c>
      <c r="D76">
        <v>2.916666666666667</v>
      </c>
      <c r="G76" s="51"/>
      <c r="M76">
        <v>4013.889404296875</v>
      </c>
      <c r="N76">
        <v>9667.5341796875</v>
      </c>
      <c r="R76" s="49">
        <v>2</v>
      </c>
      <c r="U76" s="50">
        <v>0</v>
      </c>
      <c r="V76" s="50">
        <v>4.9750000000000003E-3</v>
      </c>
      <c r="W76" s="50">
        <v>4.7470000000000004E-3</v>
      </c>
      <c r="X76" s="50">
        <v>0.75627999999999995</v>
      </c>
      <c r="Y76" s="50">
        <v>1</v>
      </c>
      <c r="AA76" s="3">
        <v>95</v>
      </c>
      <c r="AD76" s="93" t="str">
        <f>REPLACE(INDEX(GroupVertices[Group], MATCH(Vertices[[#This Row],[Vertex]],GroupVertices[Vertex],0)),1,1,"")</f>
        <v>1</v>
      </c>
      <c r="AE76" s="2"/>
      <c r="AI76" s="3"/>
    </row>
    <row r="77" spans="1:35" x14ac:dyDescent="0.25">
      <c r="A77" s="1" t="s">
        <v>203</v>
      </c>
      <c r="D77">
        <v>2.916666666666667</v>
      </c>
      <c r="G77" s="51"/>
      <c r="M77">
        <v>3818.40380859375</v>
      </c>
      <c r="N77">
        <v>2216.690185546875</v>
      </c>
      <c r="R77" s="49">
        <v>2</v>
      </c>
      <c r="U77" s="50">
        <v>0</v>
      </c>
      <c r="V77" s="50">
        <v>0.5</v>
      </c>
      <c r="W77" s="50">
        <v>0</v>
      </c>
      <c r="X77" s="50">
        <v>0.999996</v>
      </c>
      <c r="Y77" s="50">
        <v>1</v>
      </c>
      <c r="AA77" s="3">
        <v>31</v>
      </c>
      <c r="AD77" s="93" t="str">
        <f>REPLACE(INDEX(GroupVertices[Group], MATCH(Vertices[[#This Row],[Vertex]],GroupVertices[Vertex],0)),1,1,"")</f>
        <v>11</v>
      </c>
      <c r="AE77" s="2"/>
      <c r="AI77" s="3"/>
    </row>
    <row r="78" spans="1:35" x14ac:dyDescent="0.25">
      <c r="A78" s="1" t="s">
        <v>291</v>
      </c>
      <c r="D78">
        <v>1.5</v>
      </c>
      <c r="G78" s="51"/>
      <c r="M78">
        <v>3137.058349609375</v>
      </c>
      <c r="N78">
        <v>6793.4384765625</v>
      </c>
      <c r="R78" s="49">
        <v>1</v>
      </c>
      <c r="U78" s="50">
        <v>0</v>
      </c>
      <c r="V78" s="50">
        <v>3.9370000000000004E-3</v>
      </c>
      <c r="W78" s="50">
        <v>3.0620000000000001E-3</v>
      </c>
      <c r="X78" s="50">
        <v>0.556396</v>
      </c>
      <c r="Y78" s="50">
        <v>0</v>
      </c>
      <c r="AA78" s="3">
        <v>119</v>
      </c>
      <c r="AD78" s="93" t="str">
        <f>REPLACE(INDEX(GroupVertices[Group], MATCH(Vertices[[#This Row],[Vertex]],GroupVertices[Vertex],0)),1,1,"")</f>
        <v>1</v>
      </c>
      <c r="AE78" s="2"/>
      <c r="AI78" s="3"/>
    </row>
    <row r="79" spans="1:35" x14ac:dyDescent="0.25">
      <c r="A79" s="1" t="s">
        <v>214</v>
      </c>
      <c r="D79">
        <v>2.916666666666667</v>
      </c>
      <c r="G79" s="51"/>
      <c r="M79">
        <v>1077.4952392578125</v>
      </c>
      <c r="N79">
        <v>4753.357421875</v>
      </c>
      <c r="R79" s="49">
        <v>2</v>
      </c>
      <c r="U79" s="50">
        <v>0</v>
      </c>
      <c r="V79" s="50">
        <v>4.1667000000000003E-2</v>
      </c>
      <c r="W79" s="50">
        <v>0</v>
      </c>
      <c r="X79" s="50">
        <v>0.80015800000000004</v>
      </c>
      <c r="Y79" s="50">
        <v>1</v>
      </c>
      <c r="AA79" s="3">
        <v>42</v>
      </c>
      <c r="AD79" s="93" t="str">
        <f>REPLACE(INDEX(GroupVertices[Group], MATCH(Vertices[[#This Row],[Vertex]],GroupVertices[Vertex],0)),1,1,"")</f>
        <v>2</v>
      </c>
      <c r="AE79" s="2"/>
      <c r="AI79" s="3"/>
    </row>
    <row r="80" spans="1:35" x14ac:dyDescent="0.25">
      <c r="A80" s="1" t="s">
        <v>292</v>
      </c>
      <c r="D80">
        <v>1.5</v>
      </c>
      <c r="G80" s="51"/>
      <c r="M80">
        <v>9458.2568359375</v>
      </c>
      <c r="N80">
        <v>547.73931884765625</v>
      </c>
      <c r="R80" s="49">
        <v>1</v>
      </c>
      <c r="U80" s="50">
        <v>0</v>
      </c>
      <c r="V80" s="50">
        <v>1</v>
      </c>
      <c r="W80" s="50">
        <v>0</v>
      </c>
      <c r="X80" s="50">
        <v>0.999996</v>
      </c>
      <c r="Y80" s="50">
        <v>0</v>
      </c>
      <c r="AA80" s="3">
        <v>120</v>
      </c>
      <c r="AD80" s="93" t="str">
        <f>REPLACE(INDEX(GroupVertices[Group], MATCH(Vertices[[#This Row],[Vertex]],GroupVertices[Vertex],0)),1,1,"")</f>
        <v>20</v>
      </c>
      <c r="AE80" s="2"/>
      <c r="AI80" s="3"/>
    </row>
    <row r="81" spans="1:35" x14ac:dyDescent="0.25">
      <c r="A81" s="1" t="s">
        <v>182</v>
      </c>
      <c r="D81">
        <v>4.3333333333333339</v>
      </c>
      <c r="G81" s="51"/>
      <c r="M81">
        <v>4838.49072265625</v>
      </c>
      <c r="N81">
        <v>6501.56689453125</v>
      </c>
      <c r="R81" s="49">
        <v>3</v>
      </c>
      <c r="U81" s="50">
        <v>0</v>
      </c>
      <c r="V81" s="50">
        <v>0.33333299999999999</v>
      </c>
      <c r="W81" s="50">
        <v>0</v>
      </c>
      <c r="X81" s="50">
        <v>0.999996</v>
      </c>
      <c r="Y81" s="50">
        <v>1</v>
      </c>
      <c r="AA81" s="3">
        <v>10</v>
      </c>
      <c r="AD81" s="93" t="str">
        <f>REPLACE(INDEX(GroupVertices[Group], MATCH(Vertices[[#This Row],[Vertex]],GroupVertices[Vertex],0)),1,1,"")</f>
        <v>8</v>
      </c>
      <c r="AE81" s="2"/>
      <c r="AI81" s="3"/>
    </row>
    <row r="82" spans="1:35" x14ac:dyDescent="0.25">
      <c r="A82" s="1" t="s">
        <v>183</v>
      </c>
      <c r="D82">
        <v>4.3333333333333339</v>
      </c>
      <c r="G82" s="51"/>
      <c r="M82">
        <v>6228.72265625</v>
      </c>
      <c r="N82">
        <v>5526.328125</v>
      </c>
      <c r="R82" s="49">
        <v>3</v>
      </c>
      <c r="U82" s="50">
        <v>0</v>
      </c>
      <c r="V82" s="50">
        <v>0.33333299999999999</v>
      </c>
      <c r="W82" s="50">
        <v>0</v>
      </c>
      <c r="X82" s="50">
        <v>0.999996</v>
      </c>
      <c r="Y82" s="50">
        <v>1</v>
      </c>
      <c r="AA82" s="3">
        <v>11</v>
      </c>
      <c r="AD82" s="93" t="str">
        <f>REPLACE(INDEX(GroupVertices[Group], MATCH(Vertices[[#This Row],[Vertex]],GroupVertices[Vertex],0)),1,1,"")</f>
        <v>8</v>
      </c>
      <c r="AE82" s="2"/>
      <c r="AI82" s="3"/>
    </row>
    <row r="83" spans="1:35" x14ac:dyDescent="0.25">
      <c r="A83" s="1" t="s">
        <v>228</v>
      </c>
      <c r="D83">
        <v>2.916666666666667</v>
      </c>
      <c r="G83" s="51"/>
      <c r="M83">
        <v>227.68092346191406</v>
      </c>
      <c r="N83">
        <v>8527.923828125</v>
      </c>
      <c r="R83" s="49">
        <v>2</v>
      </c>
      <c r="U83" s="50">
        <v>0</v>
      </c>
      <c r="V83" s="50">
        <v>4.6509999999999998E-3</v>
      </c>
      <c r="W83" s="50">
        <v>1.3981E-2</v>
      </c>
      <c r="X83" s="50">
        <v>0.84950700000000001</v>
      </c>
      <c r="Y83" s="50">
        <v>1</v>
      </c>
      <c r="AA83" s="3">
        <v>56</v>
      </c>
      <c r="AD83" s="93" t="str">
        <f>REPLACE(INDEX(GroupVertices[Group], MATCH(Vertices[[#This Row],[Vertex]],GroupVertices[Vertex],0)),1,1,"")</f>
        <v>1</v>
      </c>
      <c r="AE83" s="2"/>
      <c r="AI83" s="3"/>
    </row>
    <row r="84" spans="1:35" x14ac:dyDescent="0.25">
      <c r="A84" s="1" t="s">
        <v>197</v>
      </c>
      <c r="D84">
        <v>2.916666666666667</v>
      </c>
      <c r="G84" s="51"/>
      <c r="M84">
        <v>2496.56298828125</v>
      </c>
      <c r="N84">
        <v>6907.99462890625</v>
      </c>
      <c r="R84" s="49">
        <v>2</v>
      </c>
      <c r="U84" s="50">
        <v>0</v>
      </c>
      <c r="V84" s="50">
        <v>4.2370000000000003E-3</v>
      </c>
      <c r="W84" s="50">
        <v>2.0339999999999998E-3</v>
      </c>
      <c r="X84" s="50">
        <v>0.80783099999999997</v>
      </c>
      <c r="Y84" s="50">
        <v>1</v>
      </c>
      <c r="AA84" s="3">
        <v>25</v>
      </c>
      <c r="AD84" s="93" t="str">
        <f>REPLACE(INDEX(GroupVertices[Group], MATCH(Vertices[[#This Row],[Vertex]],GroupVertices[Vertex],0)),1,1,"")</f>
        <v>1</v>
      </c>
      <c r="AE84" s="2"/>
      <c r="AI84" s="3"/>
    </row>
    <row r="85" spans="1:35" x14ac:dyDescent="0.25">
      <c r="A85" s="1" t="s">
        <v>273</v>
      </c>
      <c r="D85">
        <v>2.916666666666667</v>
      </c>
      <c r="G85" s="51"/>
      <c r="M85">
        <v>4828.7392578125</v>
      </c>
      <c r="N85">
        <v>4727.46826171875</v>
      </c>
      <c r="R85" s="49">
        <v>2</v>
      </c>
      <c r="U85" s="50">
        <v>0</v>
      </c>
      <c r="V85" s="50">
        <v>0.5</v>
      </c>
      <c r="W85" s="50">
        <v>0</v>
      </c>
      <c r="X85" s="50">
        <v>0.999996</v>
      </c>
      <c r="Y85" s="50">
        <v>1</v>
      </c>
      <c r="AA85" s="3">
        <v>101</v>
      </c>
      <c r="AD85" s="93" t="str">
        <f>REPLACE(INDEX(GroupVertices[Group], MATCH(Vertices[[#This Row],[Vertex]],GroupVertices[Vertex],0)),1,1,"")</f>
        <v>10</v>
      </c>
      <c r="AE85" s="2"/>
      <c r="AI85" s="3"/>
    </row>
    <row r="86" spans="1:35" x14ac:dyDescent="0.25">
      <c r="A86" s="1" t="s">
        <v>287</v>
      </c>
      <c r="D86">
        <v>1.5</v>
      </c>
      <c r="G86" s="51"/>
      <c r="M86">
        <v>3068.953125</v>
      </c>
      <c r="N86">
        <v>970.49114990234375</v>
      </c>
      <c r="R86" s="49">
        <v>1</v>
      </c>
      <c r="U86" s="50">
        <v>0</v>
      </c>
      <c r="V86" s="50">
        <v>0.33333299999999999</v>
      </c>
      <c r="W86" s="50">
        <v>0</v>
      </c>
      <c r="X86" s="50">
        <v>0.77026799999999995</v>
      </c>
      <c r="Y86" s="50">
        <v>0</v>
      </c>
      <c r="AA86" s="3">
        <v>115</v>
      </c>
      <c r="AD86" s="93" t="str">
        <f>REPLACE(INDEX(GroupVertices[Group], MATCH(Vertices[[#This Row],[Vertex]],GroupVertices[Vertex],0)),1,1,"")</f>
        <v>9</v>
      </c>
      <c r="AE86" s="2"/>
      <c r="AI86" s="3"/>
    </row>
    <row r="87" spans="1:35" x14ac:dyDescent="0.25">
      <c r="A87" s="1" t="s">
        <v>285</v>
      </c>
      <c r="D87">
        <v>1.5</v>
      </c>
      <c r="G87" s="51"/>
      <c r="M87">
        <v>6555.32177734375</v>
      </c>
      <c r="N87">
        <v>738.89666748046875</v>
      </c>
      <c r="R87" s="49">
        <v>1</v>
      </c>
      <c r="U87" s="50">
        <v>0</v>
      </c>
      <c r="V87" s="50">
        <v>1</v>
      </c>
      <c r="W87" s="50">
        <v>0</v>
      </c>
      <c r="X87" s="50">
        <v>0.999996</v>
      </c>
      <c r="Y87" s="50">
        <v>0</v>
      </c>
      <c r="AA87" s="3">
        <v>113</v>
      </c>
      <c r="AD87" s="93" t="str">
        <f>REPLACE(INDEX(GroupVertices[Group], MATCH(Vertices[[#This Row],[Vertex]],GroupVertices[Vertex],0)),1,1,"")</f>
        <v>15</v>
      </c>
      <c r="AE87" s="2"/>
      <c r="AI87" s="3"/>
    </row>
    <row r="88" spans="1:35" x14ac:dyDescent="0.25">
      <c r="A88" s="1" t="s">
        <v>229</v>
      </c>
      <c r="D88">
        <v>4.3333333333333339</v>
      </c>
      <c r="G88" s="51"/>
      <c r="M88">
        <v>1090.65234375</v>
      </c>
      <c r="N88">
        <v>7389.392578125</v>
      </c>
      <c r="R88" s="49">
        <v>3</v>
      </c>
      <c r="U88" s="50">
        <v>83</v>
      </c>
      <c r="V88" s="50">
        <v>4.7169999999999998E-3</v>
      </c>
      <c r="W88" s="50">
        <v>1.1971000000000001E-2</v>
      </c>
      <c r="X88" s="50">
        <v>1.434339</v>
      </c>
      <c r="Y88" s="50">
        <v>0</v>
      </c>
      <c r="AA88" s="3">
        <v>57</v>
      </c>
      <c r="AD88" s="93" t="str">
        <f>REPLACE(INDEX(GroupVertices[Group], MATCH(Vertices[[#This Row],[Vertex]],GroupVertices[Vertex],0)),1,1,"")</f>
        <v>1</v>
      </c>
      <c r="AE88" s="2"/>
      <c r="AI88" s="3"/>
    </row>
    <row r="89" spans="1:35" x14ac:dyDescent="0.25">
      <c r="A89" s="1" t="s">
        <v>215</v>
      </c>
      <c r="D89">
        <v>8.5833333333333321</v>
      </c>
      <c r="G89" s="51"/>
      <c r="M89">
        <v>3216.84765625</v>
      </c>
      <c r="N89">
        <v>8680.8603515625</v>
      </c>
      <c r="R89" s="49">
        <v>6</v>
      </c>
      <c r="U89" s="50">
        <v>501</v>
      </c>
      <c r="V89" s="50">
        <v>7.7520000000000002E-3</v>
      </c>
      <c r="W89" s="50">
        <v>0.109317</v>
      </c>
      <c r="X89" s="50">
        <v>2.0764550000000002</v>
      </c>
      <c r="Y89" s="50">
        <v>0.2</v>
      </c>
      <c r="AA89" s="3">
        <v>43</v>
      </c>
      <c r="AD89" s="93" t="str">
        <f>REPLACE(INDEX(GroupVertices[Group], MATCH(Vertices[[#This Row],[Vertex]],GroupVertices[Vertex],0)),1,1,"")</f>
        <v>1</v>
      </c>
      <c r="AE89" s="2"/>
      <c r="AI89" s="3"/>
    </row>
    <row r="90" spans="1:35" x14ac:dyDescent="0.25">
      <c r="A90" s="1" t="s">
        <v>294</v>
      </c>
      <c r="D90">
        <v>1.5</v>
      </c>
      <c r="G90" s="51"/>
      <c r="M90">
        <v>781.55548095703125</v>
      </c>
      <c r="N90">
        <v>8984.2509765625</v>
      </c>
      <c r="R90" s="49">
        <v>1</v>
      </c>
      <c r="U90" s="50">
        <v>0</v>
      </c>
      <c r="V90" s="50">
        <v>5.8479999999999999E-3</v>
      </c>
      <c r="W90" s="50">
        <v>2.7956999999999999E-2</v>
      </c>
      <c r="X90" s="50">
        <v>0.444164</v>
      </c>
      <c r="Y90" s="50">
        <v>0</v>
      </c>
      <c r="AA90" s="3">
        <v>122</v>
      </c>
      <c r="AD90" s="93" t="str">
        <f>REPLACE(INDEX(GroupVertices[Group], MATCH(Vertices[[#This Row],[Vertex]],GroupVertices[Vertex],0)),1,1,"")</f>
        <v>1</v>
      </c>
      <c r="AE90" s="2"/>
      <c r="AI90" s="3"/>
    </row>
    <row r="91" spans="1:35" x14ac:dyDescent="0.25">
      <c r="A91" s="1" t="s">
        <v>230</v>
      </c>
      <c r="D91">
        <v>8.5833333333333321</v>
      </c>
      <c r="G91" s="51"/>
      <c r="M91">
        <v>4266.99072265625</v>
      </c>
      <c r="N91">
        <v>8322.4814453125</v>
      </c>
      <c r="R91" s="49">
        <v>6</v>
      </c>
      <c r="U91" s="50">
        <v>321</v>
      </c>
      <c r="V91" s="50">
        <v>6.9439999999999997E-3</v>
      </c>
      <c r="W91" s="50">
        <v>0.108751</v>
      </c>
      <c r="X91" s="50">
        <v>2.0986549999999999</v>
      </c>
      <c r="Y91" s="50">
        <v>0.2</v>
      </c>
      <c r="AA91" s="3">
        <v>58</v>
      </c>
      <c r="AD91" s="93" t="str">
        <f>REPLACE(INDEX(GroupVertices[Group], MATCH(Vertices[[#This Row],[Vertex]],GroupVertices[Vertex],0)),1,1,"")</f>
        <v>1</v>
      </c>
      <c r="AE91" s="2"/>
      <c r="AI91" s="3"/>
    </row>
    <row r="92" spans="1:35" x14ac:dyDescent="0.25">
      <c r="A92" s="1" t="s">
        <v>297</v>
      </c>
      <c r="D92">
        <v>1.5</v>
      </c>
      <c r="G92" s="51"/>
      <c r="M92">
        <v>3068.953125</v>
      </c>
      <c r="N92">
        <v>4165.0244140625</v>
      </c>
      <c r="R92" s="49">
        <v>1</v>
      </c>
      <c r="U92" s="50">
        <v>0</v>
      </c>
      <c r="V92" s="50">
        <v>0.33333299999999999</v>
      </c>
      <c r="W92" s="50">
        <v>0</v>
      </c>
      <c r="X92" s="50">
        <v>0.77026799999999995</v>
      </c>
      <c r="Y92" s="50">
        <v>0</v>
      </c>
      <c r="AA92" s="3">
        <v>125</v>
      </c>
      <c r="AD92" s="93" t="str">
        <f>REPLACE(INDEX(GroupVertices[Group], MATCH(Vertices[[#This Row],[Vertex]],GroupVertices[Vertex],0)),1,1,"")</f>
        <v>12</v>
      </c>
      <c r="AE92" s="2"/>
      <c r="AI92" s="3"/>
    </row>
    <row r="93" spans="1:35" x14ac:dyDescent="0.25">
      <c r="A93" s="1" t="s">
        <v>242</v>
      </c>
      <c r="D93">
        <v>7.166666666666667</v>
      </c>
      <c r="G93" s="51"/>
      <c r="M93">
        <v>469.01223754882813</v>
      </c>
      <c r="N93">
        <v>5751.17431640625</v>
      </c>
      <c r="R93" s="49">
        <v>5</v>
      </c>
      <c r="U93" s="50">
        <v>20</v>
      </c>
      <c r="V93" s="50">
        <v>6.6667000000000004E-2</v>
      </c>
      <c r="W93" s="50">
        <v>0</v>
      </c>
      <c r="X93" s="50">
        <v>1.87344</v>
      </c>
      <c r="Y93" s="50">
        <v>0.2</v>
      </c>
      <c r="AA93" s="3">
        <v>70</v>
      </c>
      <c r="AD93" s="93" t="str">
        <f>REPLACE(INDEX(GroupVertices[Group], MATCH(Vertices[[#This Row],[Vertex]],GroupVertices[Vertex],0)),1,1,"")</f>
        <v>2</v>
      </c>
      <c r="AE93" s="2"/>
      <c r="AI93" s="3"/>
    </row>
    <row r="94" spans="1:35" x14ac:dyDescent="0.25">
      <c r="A94" s="1" t="s">
        <v>187</v>
      </c>
      <c r="D94">
        <v>4.3333333333333339</v>
      </c>
      <c r="G94" s="51"/>
      <c r="M94">
        <v>7844.03662109375</v>
      </c>
      <c r="N94">
        <v>5480.11572265625</v>
      </c>
      <c r="R94" s="49">
        <v>3</v>
      </c>
      <c r="U94" s="50">
        <v>0</v>
      </c>
      <c r="V94" s="50">
        <v>0.33333299999999999</v>
      </c>
      <c r="W94" s="50">
        <v>0</v>
      </c>
      <c r="X94" s="50">
        <v>0.999996</v>
      </c>
      <c r="Y94" s="50">
        <v>1</v>
      </c>
      <c r="AA94" s="3">
        <v>15</v>
      </c>
      <c r="AD94" s="93" t="str">
        <f>REPLACE(INDEX(GroupVertices[Group], MATCH(Vertices[[#This Row],[Vertex]],GroupVertices[Vertex],0)),1,1,"")</f>
        <v>7</v>
      </c>
      <c r="AE94" s="2"/>
      <c r="AI94" s="3"/>
    </row>
    <row r="95" spans="1:35" x14ac:dyDescent="0.25">
      <c r="A95" s="1" t="s">
        <v>194</v>
      </c>
      <c r="D95">
        <v>1.5</v>
      </c>
      <c r="G95" s="51"/>
      <c r="M95">
        <v>8023.3330078125</v>
      </c>
      <c r="N95">
        <v>7496.00390625</v>
      </c>
      <c r="R95" s="49">
        <v>1</v>
      </c>
      <c r="U95" s="50">
        <v>0</v>
      </c>
      <c r="V95" s="50">
        <v>4.7390000000000002E-3</v>
      </c>
      <c r="W95" s="50">
        <v>3.0219999999999999E-3</v>
      </c>
      <c r="X95" s="50">
        <v>0.54653399999999996</v>
      </c>
      <c r="Y95" s="50">
        <v>0</v>
      </c>
      <c r="AA95" s="3">
        <v>22</v>
      </c>
      <c r="AD95" s="93" t="str">
        <f>REPLACE(INDEX(GroupVertices[Group], MATCH(Vertices[[#This Row],[Vertex]],GroupVertices[Vertex],0)),1,1,"")</f>
        <v>1</v>
      </c>
      <c r="AE95" s="2"/>
      <c r="AI95" s="3"/>
    </row>
    <row r="96" spans="1:35" x14ac:dyDescent="0.25">
      <c r="A96" s="1" t="s">
        <v>300</v>
      </c>
      <c r="D96">
        <v>1.5</v>
      </c>
      <c r="G96" s="51"/>
      <c r="M96">
        <v>3068.953125</v>
      </c>
      <c r="N96">
        <v>4701.73583984375</v>
      </c>
      <c r="R96" s="49">
        <v>1</v>
      </c>
      <c r="U96" s="50">
        <v>0</v>
      </c>
      <c r="V96" s="50">
        <v>0.33333299999999999</v>
      </c>
      <c r="W96" s="50">
        <v>0</v>
      </c>
      <c r="X96" s="50">
        <v>0.77026799999999995</v>
      </c>
      <c r="Y96" s="50">
        <v>0</v>
      </c>
      <c r="AA96" s="3">
        <v>128</v>
      </c>
      <c r="AD96" s="93" t="str">
        <f>REPLACE(INDEX(GroupVertices[Group], MATCH(Vertices[[#This Row],[Vertex]],GroupVertices[Vertex],0)),1,1,"")</f>
        <v>12</v>
      </c>
      <c r="AE96" s="2"/>
      <c r="AI96" s="3"/>
    </row>
    <row r="97" spans="1:35" x14ac:dyDescent="0.25">
      <c r="A97" s="1" t="s">
        <v>231</v>
      </c>
      <c r="D97">
        <v>2.916666666666667</v>
      </c>
      <c r="G97" s="51"/>
      <c r="M97">
        <v>2024.3984375</v>
      </c>
      <c r="N97">
        <v>7248.35888671875</v>
      </c>
      <c r="R97" s="49">
        <v>2</v>
      </c>
      <c r="U97" s="50">
        <v>0</v>
      </c>
      <c r="V97" s="50">
        <v>4.6509999999999998E-3</v>
      </c>
      <c r="W97" s="50">
        <v>1.3981E-2</v>
      </c>
      <c r="X97" s="50">
        <v>0.84950700000000001</v>
      </c>
      <c r="Y97" s="50">
        <v>1</v>
      </c>
      <c r="AA97" s="3">
        <v>59</v>
      </c>
      <c r="AD97" s="93" t="str">
        <f>REPLACE(INDEX(GroupVertices[Group], MATCH(Vertices[[#This Row],[Vertex]],GroupVertices[Vertex],0)),1,1,"")</f>
        <v>1</v>
      </c>
      <c r="AE97" s="2"/>
      <c r="AI97" s="3"/>
    </row>
    <row r="98" spans="1:35" x14ac:dyDescent="0.25">
      <c r="A98" s="1" t="s">
        <v>301</v>
      </c>
      <c r="D98">
        <v>1.5</v>
      </c>
      <c r="G98" s="51"/>
      <c r="M98">
        <v>2859.870849609375</v>
      </c>
      <c r="N98">
        <v>8553.748046875</v>
      </c>
      <c r="R98" s="49">
        <v>1</v>
      </c>
      <c r="U98" s="50">
        <v>0</v>
      </c>
      <c r="V98" s="50">
        <v>4.1489999999999999E-3</v>
      </c>
      <c r="W98" s="50">
        <v>1.299E-3</v>
      </c>
      <c r="X98" s="50">
        <v>0.47984100000000002</v>
      </c>
      <c r="Y98" s="50">
        <v>0</v>
      </c>
      <c r="AA98" s="3">
        <v>129</v>
      </c>
      <c r="AD98" s="93" t="str">
        <f>REPLACE(INDEX(GroupVertices[Group], MATCH(Vertices[[#This Row],[Vertex]],GroupVertices[Vertex],0)),1,1,"")</f>
        <v>1</v>
      </c>
      <c r="AE98" s="2"/>
      <c r="AI98" s="3"/>
    </row>
    <row r="99" spans="1:35" x14ac:dyDescent="0.25">
      <c r="A99" s="1" t="s">
        <v>232</v>
      </c>
      <c r="D99">
        <v>1.5</v>
      </c>
      <c r="G99" s="51"/>
      <c r="M99">
        <v>6075.75146484375</v>
      </c>
      <c r="N99">
        <v>6962.90576171875</v>
      </c>
      <c r="R99" s="49">
        <v>1</v>
      </c>
      <c r="U99" s="50">
        <v>0</v>
      </c>
      <c r="V99" s="50">
        <v>4.6299999999999996E-3</v>
      </c>
      <c r="W99" s="50">
        <v>1.0404999999999999E-2</v>
      </c>
      <c r="X99" s="50">
        <v>0.48846699999999998</v>
      </c>
      <c r="Y99" s="50">
        <v>0</v>
      </c>
      <c r="AA99" s="3">
        <v>60</v>
      </c>
      <c r="AD99" s="93" t="str">
        <f>REPLACE(INDEX(GroupVertices[Group], MATCH(Vertices[[#This Row],[Vertex]],GroupVertices[Vertex],0)),1,1,"")</f>
        <v>1</v>
      </c>
      <c r="AE99" s="2"/>
      <c r="AI99" s="3"/>
    </row>
    <row r="100" spans="1:35" x14ac:dyDescent="0.25">
      <c r="A100" s="1" t="s">
        <v>252</v>
      </c>
      <c r="D100">
        <v>1.5</v>
      </c>
      <c r="G100" s="51"/>
      <c r="M100">
        <v>5046.93359375</v>
      </c>
      <c r="N100">
        <v>1716.7401123046875</v>
      </c>
      <c r="R100" s="49">
        <v>1</v>
      </c>
      <c r="U100" s="50">
        <v>0</v>
      </c>
      <c r="V100" s="50">
        <v>1</v>
      </c>
      <c r="W100" s="50">
        <v>0</v>
      </c>
      <c r="X100" s="50">
        <v>0.999996</v>
      </c>
      <c r="Y100" s="50">
        <v>0</v>
      </c>
      <c r="AA100" s="3">
        <v>80</v>
      </c>
      <c r="AD100" s="93" t="str">
        <f>REPLACE(INDEX(GroupVertices[Group], MATCH(Vertices[[#This Row],[Vertex]],GroupVertices[Vertex],0)),1,1,"")</f>
        <v>30</v>
      </c>
      <c r="AE100" s="2"/>
      <c r="AI100" s="3"/>
    </row>
    <row r="101" spans="1:35" x14ac:dyDescent="0.25">
      <c r="A101" s="1" t="s">
        <v>259</v>
      </c>
      <c r="D101">
        <v>4.3333333333333339</v>
      </c>
      <c r="G101" s="51"/>
      <c r="M101">
        <v>4610.54345703125</v>
      </c>
      <c r="N101">
        <v>6186.8271484375</v>
      </c>
      <c r="R101" s="49">
        <v>3</v>
      </c>
      <c r="U101" s="50">
        <v>3</v>
      </c>
      <c r="V101" s="50">
        <v>0.2</v>
      </c>
      <c r="W101" s="50">
        <v>0</v>
      </c>
      <c r="X101" s="50">
        <v>1.2615419999999999</v>
      </c>
      <c r="Y101" s="50">
        <v>0.33333333333333331</v>
      </c>
      <c r="AA101" s="3">
        <v>87</v>
      </c>
      <c r="AD101" s="93" t="str">
        <f>REPLACE(INDEX(GroupVertices[Group], MATCH(Vertices[[#This Row],[Vertex]],GroupVertices[Vertex],0)),1,1,"")</f>
        <v>4</v>
      </c>
      <c r="AE101" s="2"/>
      <c r="AI101" s="3"/>
    </row>
    <row r="102" spans="1:35" x14ac:dyDescent="0.25">
      <c r="A102" s="1" t="s">
        <v>190</v>
      </c>
      <c r="D102">
        <v>5.75</v>
      </c>
      <c r="G102" s="51"/>
      <c r="M102">
        <v>2400.75146484375</v>
      </c>
      <c r="N102">
        <v>5336.85791015625</v>
      </c>
      <c r="R102" s="49">
        <v>4</v>
      </c>
      <c r="U102" s="50">
        <v>20</v>
      </c>
      <c r="V102" s="50">
        <v>7.1429000000000006E-2</v>
      </c>
      <c r="W102" s="50">
        <v>0</v>
      </c>
      <c r="X102" s="50">
        <v>1.4318470000000001</v>
      </c>
      <c r="Y102" s="50">
        <v>0.33333333333333331</v>
      </c>
      <c r="AA102" s="3">
        <v>18</v>
      </c>
      <c r="AD102" s="93" t="str">
        <f>REPLACE(INDEX(GroupVertices[Group], MATCH(Vertices[[#This Row],[Vertex]],GroupVertices[Vertex],0)),1,1,"")</f>
        <v>2</v>
      </c>
      <c r="AE102" s="2"/>
      <c r="AI102" s="3"/>
    </row>
    <row r="103" spans="1:35" x14ac:dyDescent="0.25">
      <c r="A103" s="1" t="s">
        <v>221</v>
      </c>
      <c r="D103">
        <v>2.916666666666667</v>
      </c>
      <c r="G103" s="51"/>
      <c r="M103">
        <v>9771.3076171875</v>
      </c>
      <c r="N103">
        <v>6095.06689453125</v>
      </c>
      <c r="R103" s="49">
        <v>2</v>
      </c>
      <c r="U103" s="50">
        <v>0</v>
      </c>
      <c r="V103" s="50">
        <v>0.25</v>
      </c>
      <c r="W103" s="50">
        <v>0</v>
      </c>
      <c r="X103" s="50">
        <v>0.98370800000000003</v>
      </c>
      <c r="Y103" s="50">
        <v>1</v>
      </c>
      <c r="AA103" s="3">
        <v>49</v>
      </c>
      <c r="AD103" s="93" t="str">
        <f>REPLACE(INDEX(GroupVertices[Group], MATCH(Vertices[[#This Row],[Vertex]],GroupVertices[Vertex],0)),1,1,"")</f>
        <v>6</v>
      </c>
      <c r="AE103" s="2"/>
      <c r="AI103" s="3"/>
    </row>
    <row r="104" spans="1:35" x14ac:dyDescent="0.25">
      <c r="A104" s="1" t="s">
        <v>257</v>
      </c>
      <c r="D104">
        <v>1.5</v>
      </c>
      <c r="G104" s="51"/>
      <c r="M104">
        <v>8272.408203125</v>
      </c>
      <c r="N104">
        <v>6616.98876953125</v>
      </c>
      <c r="R104" s="49">
        <v>1</v>
      </c>
      <c r="U104" s="50">
        <v>0</v>
      </c>
      <c r="V104" s="50">
        <v>0.2</v>
      </c>
      <c r="W104" s="50">
        <v>0</v>
      </c>
      <c r="X104" s="50">
        <v>0.56563200000000002</v>
      </c>
      <c r="Y104" s="50">
        <v>0</v>
      </c>
      <c r="AA104" s="3">
        <v>85</v>
      </c>
      <c r="AD104" s="93" t="str">
        <f>REPLACE(INDEX(GroupVertices[Group], MATCH(Vertices[[#This Row],[Vertex]],GroupVertices[Vertex],0)),1,1,"")</f>
        <v>6</v>
      </c>
      <c r="AE104" s="2"/>
      <c r="AI104" s="3"/>
    </row>
    <row r="105" spans="1:35" x14ac:dyDescent="0.25">
      <c r="A105" s="1" t="s">
        <v>302</v>
      </c>
      <c r="D105">
        <v>1.5</v>
      </c>
      <c r="G105" s="51"/>
      <c r="M105">
        <v>7968.84228515625</v>
      </c>
      <c r="N105">
        <v>2073.322021484375</v>
      </c>
      <c r="R105" s="49">
        <v>1</v>
      </c>
      <c r="U105" s="50">
        <v>0</v>
      </c>
      <c r="V105" s="50">
        <v>1</v>
      </c>
      <c r="W105" s="50">
        <v>0</v>
      </c>
      <c r="X105" s="50">
        <v>0.999996</v>
      </c>
      <c r="Y105" s="50">
        <v>0</v>
      </c>
      <c r="AA105" s="3">
        <v>130</v>
      </c>
      <c r="AD105" s="93" t="str">
        <f>REPLACE(INDEX(GroupVertices[Group], MATCH(Vertices[[#This Row],[Vertex]],GroupVertices[Vertex],0)),1,1,"")</f>
        <v>18</v>
      </c>
      <c r="AE105" s="2"/>
      <c r="AI105" s="3"/>
    </row>
    <row r="106" spans="1:35" x14ac:dyDescent="0.25">
      <c r="A106" s="1" t="s">
        <v>304</v>
      </c>
      <c r="D106">
        <v>1.5</v>
      </c>
      <c r="G106" s="51"/>
      <c r="M106">
        <v>9249.5498046875</v>
      </c>
      <c r="N106">
        <v>2073.322021484375</v>
      </c>
      <c r="R106" s="49">
        <v>1</v>
      </c>
      <c r="U106" s="50">
        <v>0</v>
      </c>
      <c r="V106" s="50">
        <v>1</v>
      </c>
      <c r="W106" s="50">
        <v>0</v>
      </c>
      <c r="X106" s="50">
        <v>0.999996</v>
      </c>
      <c r="Y106" s="50">
        <v>0</v>
      </c>
      <c r="AA106" s="3">
        <v>132</v>
      </c>
      <c r="AD106" s="93" t="str">
        <f>REPLACE(INDEX(GroupVertices[Group], MATCH(Vertices[[#This Row],[Vertex]],GroupVertices[Vertex],0)),1,1,"")</f>
        <v>21</v>
      </c>
      <c r="AE106" s="2"/>
      <c r="AI106" s="3"/>
    </row>
    <row r="107" spans="1:35" x14ac:dyDescent="0.25">
      <c r="A107" s="1" t="s">
        <v>205</v>
      </c>
      <c r="D107">
        <v>1.5</v>
      </c>
      <c r="G107" s="51"/>
      <c r="M107">
        <v>8025.7626953125</v>
      </c>
      <c r="N107">
        <v>4727.46826171875</v>
      </c>
      <c r="R107" s="49">
        <v>1</v>
      </c>
      <c r="U107" s="50">
        <v>0</v>
      </c>
      <c r="V107" s="50">
        <v>1</v>
      </c>
      <c r="W107" s="50">
        <v>0</v>
      </c>
      <c r="X107" s="50">
        <v>0.999996</v>
      </c>
      <c r="Y107" s="50">
        <v>0</v>
      </c>
      <c r="AA107" s="3">
        <v>33</v>
      </c>
      <c r="AD107" s="93" t="str">
        <f>REPLACE(INDEX(GroupVertices[Group], MATCH(Vertices[[#This Row],[Vertex]],GroupVertices[Vertex],0)),1,1,"")</f>
        <v>26</v>
      </c>
      <c r="AE107" s="2"/>
      <c r="AI107" s="3"/>
    </row>
    <row r="108" spans="1:35" x14ac:dyDescent="0.25">
      <c r="A108" s="1" t="s">
        <v>216</v>
      </c>
      <c r="D108">
        <v>1.5</v>
      </c>
      <c r="G108" s="51"/>
      <c r="M108">
        <v>3917.80517578125</v>
      </c>
      <c r="N108">
        <v>9219.6298828125</v>
      </c>
      <c r="R108" s="49">
        <v>1</v>
      </c>
      <c r="U108" s="50">
        <v>0</v>
      </c>
      <c r="V108" s="50">
        <v>5.8479999999999999E-3</v>
      </c>
      <c r="W108" s="50">
        <v>1.1042E-2</v>
      </c>
      <c r="X108" s="50">
        <v>0.468468</v>
      </c>
      <c r="Y108" s="50">
        <v>0</v>
      </c>
      <c r="AA108" s="3">
        <v>44</v>
      </c>
      <c r="AD108" s="93" t="str">
        <f>REPLACE(INDEX(GroupVertices[Group], MATCH(Vertices[[#This Row],[Vertex]],GroupVertices[Vertex],0)),1,1,"")</f>
        <v>1</v>
      </c>
      <c r="AE108" s="2"/>
      <c r="AI108" s="3"/>
    </row>
    <row r="109" spans="1:35" x14ac:dyDescent="0.25">
      <c r="A109" s="1" t="s">
        <v>254</v>
      </c>
      <c r="D109">
        <v>1.5</v>
      </c>
      <c r="G109" s="51"/>
      <c r="M109">
        <v>5046.93359375</v>
      </c>
      <c r="N109">
        <v>760.95330810546875</v>
      </c>
      <c r="R109" s="49">
        <v>1</v>
      </c>
      <c r="U109" s="50">
        <v>0</v>
      </c>
      <c r="V109" s="50">
        <v>1</v>
      </c>
      <c r="W109" s="50">
        <v>0</v>
      </c>
      <c r="X109" s="50">
        <v>0.999996</v>
      </c>
      <c r="Y109" s="50">
        <v>0</v>
      </c>
      <c r="AA109" s="3">
        <v>82</v>
      </c>
      <c r="AD109" s="93" t="str">
        <f>REPLACE(INDEX(GroupVertices[Group], MATCH(Vertices[[#This Row],[Vertex]],GroupVertices[Vertex],0)),1,1,"")</f>
        <v>31</v>
      </c>
      <c r="AE109" s="2"/>
      <c r="AI109" s="3"/>
    </row>
    <row r="110" spans="1:35" x14ac:dyDescent="0.25">
      <c r="A110" s="1" t="s">
        <v>244</v>
      </c>
      <c r="D110">
        <v>1.5</v>
      </c>
      <c r="G110" s="51"/>
      <c r="M110">
        <v>9268.5224609375</v>
      </c>
      <c r="N110">
        <v>4727.46826171875</v>
      </c>
      <c r="R110" s="49">
        <v>1</v>
      </c>
      <c r="U110" s="50">
        <v>0</v>
      </c>
      <c r="V110" s="50">
        <v>1</v>
      </c>
      <c r="W110" s="50">
        <v>0</v>
      </c>
      <c r="X110" s="50">
        <v>0.999996</v>
      </c>
      <c r="Y110" s="50">
        <v>0</v>
      </c>
      <c r="AA110" s="3">
        <v>72</v>
      </c>
      <c r="AD110" s="93" t="str">
        <f>REPLACE(INDEX(GroupVertices[Group], MATCH(Vertices[[#This Row],[Vertex]],GroupVertices[Vertex],0)),1,1,"")</f>
        <v>23</v>
      </c>
      <c r="AE110" s="2"/>
      <c r="AI110" s="3"/>
    </row>
    <row r="111" spans="1:35" x14ac:dyDescent="0.25">
      <c r="A111" s="1" t="s">
        <v>217</v>
      </c>
      <c r="D111">
        <v>2.916666666666667</v>
      </c>
      <c r="G111" s="51"/>
      <c r="M111">
        <v>9771.3173828125</v>
      </c>
      <c r="N111">
        <v>8033.99560546875</v>
      </c>
      <c r="R111" s="49">
        <v>2</v>
      </c>
      <c r="U111" s="50">
        <v>0</v>
      </c>
      <c r="V111" s="50">
        <v>6.4939999999999998E-3</v>
      </c>
      <c r="W111" s="50">
        <v>1.6257000000000001E-2</v>
      </c>
      <c r="X111" s="50">
        <v>0.773976</v>
      </c>
      <c r="Y111" s="50">
        <v>1</v>
      </c>
      <c r="AA111" s="3">
        <v>45</v>
      </c>
      <c r="AD111" s="93" t="str">
        <f>REPLACE(INDEX(GroupVertices[Group], MATCH(Vertices[[#This Row],[Vertex]],GroupVertices[Vertex],0)),1,1,"")</f>
        <v>1</v>
      </c>
      <c r="AE111" s="2"/>
      <c r="AI111" s="3"/>
    </row>
    <row r="112" spans="1:35" x14ac:dyDescent="0.25">
      <c r="A112" s="1" t="s">
        <v>298</v>
      </c>
      <c r="D112">
        <v>2.916666666666667</v>
      </c>
      <c r="G112" s="51"/>
      <c r="M112">
        <v>3818.40380859375</v>
      </c>
      <c r="N112">
        <v>4701.73583984375</v>
      </c>
      <c r="R112" s="49">
        <v>2</v>
      </c>
      <c r="U112" s="50">
        <v>1</v>
      </c>
      <c r="V112" s="50">
        <v>0.5</v>
      </c>
      <c r="W112" s="50">
        <v>0</v>
      </c>
      <c r="X112" s="50">
        <v>1.459454</v>
      </c>
      <c r="Y112" s="50">
        <v>0</v>
      </c>
      <c r="AA112" s="3">
        <v>126</v>
      </c>
      <c r="AD112" s="93" t="str">
        <f>REPLACE(INDEX(GroupVertices[Group], MATCH(Vertices[[#This Row],[Vertex]],GroupVertices[Vertex],0)),1,1,"")</f>
        <v>12</v>
      </c>
      <c r="AE112" s="2"/>
      <c r="AI112" s="3"/>
    </row>
    <row r="113" spans="1:35" x14ac:dyDescent="0.25">
      <c r="A113" s="1" t="s">
        <v>274</v>
      </c>
      <c r="D113">
        <v>2.916666666666667</v>
      </c>
      <c r="G113" s="51"/>
      <c r="M113">
        <v>5644.5966796875</v>
      </c>
      <c r="N113">
        <v>4727.46826171875</v>
      </c>
      <c r="R113" s="49">
        <v>2</v>
      </c>
      <c r="U113" s="50">
        <v>0</v>
      </c>
      <c r="V113" s="50">
        <v>0.5</v>
      </c>
      <c r="W113" s="50">
        <v>0</v>
      </c>
      <c r="X113" s="50">
        <v>0.999996</v>
      </c>
      <c r="Y113" s="50">
        <v>1</v>
      </c>
      <c r="AA113" s="3">
        <v>102</v>
      </c>
      <c r="AD113" s="93" t="str">
        <f>REPLACE(INDEX(GroupVertices[Group], MATCH(Vertices[[#This Row],[Vertex]],GroupVertices[Vertex],0)),1,1,"")</f>
        <v>10</v>
      </c>
      <c r="AE113" s="2"/>
      <c r="AI113" s="3"/>
    </row>
    <row r="114" spans="1:35" x14ac:dyDescent="0.25">
      <c r="A114" s="1" t="s">
        <v>306</v>
      </c>
      <c r="D114">
        <v>1.5</v>
      </c>
      <c r="G114" s="51"/>
      <c r="M114">
        <v>6555.32177734375</v>
      </c>
      <c r="N114">
        <v>1290.3121337890625</v>
      </c>
      <c r="R114" s="49">
        <v>1</v>
      </c>
      <c r="U114" s="50">
        <v>0</v>
      </c>
      <c r="V114" s="50">
        <v>1</v>
      </c>
      <c r="W114" s="50">
        <v>0</v>
      </c>
      <c r="X114" s="50">
        <v>0.999996</v>
      </c>
      <c r="Y114" s="50">
        <v>0</v>
      </c>
      <c r="AA114" s="3">
        <v>134</v>
      </c>
      <c r="AD114" s="93" t="str">
        <f>REPLACE(INDEX(GroupVertices[Group], MATCH(Vertices[[#This Row],[Vertex]],GroupVertices[Vertex],0)),1,1,"")</f>
        <v>14</v>
      </c>
      <c r="AE114" s="2"/>
      <c r="AI114" s="3"/>
    </row>
    <row r="115" spans="1:35" x14ac:dyDescent="0.25">
      <c r="A115" s="1" t="s">
        <v>288</v>
      </c>
      <c r="D115">
        <v>1.5</v>
      </c>
      <c r="G115" s="51"/>
      <c r="M115">
        <v>3818.40380859375</v>
      </c>
      <c r="N115">
        <v>970.49114990234375</v>
      </c>
      <c r="R115" s="49">
        <v>1</v>
      </c>
      <c r="U115" s="50">
        <v>0</v>
      </c>
      <c r="V115" s="50">
        <v>0.33333299999999999</v>
      </c>
      <c r="W115" s="50">
        <v>0</v>
      </c>
      <c r="X115" s="50">
        <v>0.77026799999999995</v>
      </c>
      <c r="Y115" s="50">
        <v>0</v>
      </c>
      <c r="AA115" s="3">
        <v>116</v>
      </c>
      <c r="AD115" s="93" t="str">
        <f>REPLACE(INDEX(GroupVertices[Group], MATCH(Vertices[[#This Row],[Vertex]],GroupVertices[Vertex],0)),1,1,"")</f>
        <v>9</v>
      </c>
      <c r="AE115" s="2"/>
      <c r="AI115" s="3"/>
    </row>
    <row r="116" spans="1:35" x14ac:dyDescent="0.25">
      <c r="A116" s="1" t="s">
        <v>299</v>
      </c>
      <c r="D116">
        <v>2.916666666666667</v>
      </c>
      <c r="G116" s="51"/>
      <c r="M116">
        <v>861.89453125</v>
      </c>
      <c r="N116">
        <v>3926.079345703125</v>
      </c>
      <c r="R116" s="49">
        <v>2</v>
      </c>
      <c r="U116" s="50">
        <v>0</v>
      </c>
      <c r="V116" s="50">
        <v>5.5556000000000001E-2</v>
      </c>
      <c r="W116" s="50">
        <v>0</v>
      </c>
      <c r="X116" s="50">
        <v>0.77275199999999999</v>
      </c>
      <c r="Y116" s="50">
        <v>1</v>
      </c>
      <c r="AA116" s="3">
        <v>127</v>
      </c>
      <c r="AD116" s="93" t="str">
        <f>REPLACE(INDEX(GroupVertices[Group], MATCH(Vertices[[#This Row],[Vertex]],GroupVertices[Vertex],0)),1,1,"")</f>
        <v>2</v>
      </c>
      <c r="AE116" s="2"/>
      <c r="AI116" s="3"/>
    </row>
    <row r="117" spans="1:35" x14ac:dyDescent="0.25">
      <c r="A117" s="1" t="s">
        <v>307</v>
      </c>
      <c r="D117">
        <v>1.5</v>
      </c>
      <c r="G117" s="51"/>
      <c r="M117">
        <v>6555.32177734375</v>
      </c>
      <c r="N117">
        <v>1665.274658203125</v>
      </c>
      <c r="R117" s="49">
        <v>1</v>
      </c>
      <c r="U117" s="50">
        <v>0</v>
      </c>
      <c r="V117" s="50">
        <v>1</v>
      </c>
      <c r="W117" s="50">
        <v>0</v>
      </c>
      <c r="X117" s="50">
        <v>0.999996</v>
      </c>
      <c r="Y117" s="50">
        <v>0</v>
      </c>
      <c r="AA117" s="3">
        <v>135</v>
      </c>
      <c r="AD117" s="93" t="str">
        <f>REPLACE(INDEX(GroupVertices[Group], MATCH(Vertices[[#This Row],[Vertex]],GroupVertices[Vertex],0)),1,1,"")</f>
        <v>14</v>
      </c>
      <c r="AE117" s="2"/>
      <c r="AI117" s="3"/>
    </row>
    <row r="118" spans="1:35" x14ac:dyDescent="0.25">
      <c r="A118" s="1" t="s">
        <v>263</v>
      </c>
      <c r="D118">
        <v>1.5</v>
      </c>
      <c r="G118" s="51"/>
      <c r="M118">
        <v>6469.94140625</v>
      </c>
      <c r="N118">
        <v>3606.257080078125</v>
      </c>
      <c r="R118" s="49">
        <v>1</v>
      </c>
      <c r="U118" s="50">
        <v>0</v>
      </c>
      <c r="V118" s="50">
        <v>1</v>
      </c>
      <c r="W118" s="50">
        <v>0</v>
      </c>
      <c r="X118" s="50">
        <v>0.999996</v>
      </c>
      <c r="Y118" s="50">
        <v>0</v>
      </c>
      <c r="AA118" s="3">
        <v>91</v>
      </c>
      <c r="AD118" s="93" t="str">
        <f>REPLACE(INDEX(GroupVertices[Group], MATCH(Vertices[[#This Row],[Vertex]],GroupVertices[Vertex],0)),1,1,"")</f>
        <v>28</v>
      </c>
      <c r="AE118" s="2"/>
      <c r="AI118" s="3"/>
    </row>
    <row r="119" spans="1:35" x14ac:dyDescent="0.25">
      <c r="A119" s="1" t="s">
        <v>308</v>
      </c>
      <c r="D119">
        <v>1.5</v>
      </c>
      <c r="G119" s="51"/>
      <c r="M119">
        <v>8177.55029296875</v>
      </c>
      <c r="N119">
        <v>341.8775634765625</v>
      </c>
      <c r="R119" s="49">
        <v>1</v>
      </c>
      <c r="U119" s="50">
        <v>0</v>
      </c>
      <c r="V119" s="50">
        <v>1</v>
      </c>
      <c r="W119" s="50">
        <v>0</v>
      </c>
      <c r="X119" s="50">
        <v>0.999996</v>
      </c>
      <c r="Y119" s="50">
        <v>0</v>
      </c>
      <c r="AA119" s="3">
        <v>136</v>
      </c>
      <c r="AD119" s="93" t="str">
        <f>REPLACE(INDEX(GroupVertices[Group], MATCH(Vertices[[#This Row],[Vertex]],GroupVertices[Vertex],0)),1,1,"")</f>
        <v>19</v>
      </c>
      <c r="AE119" s="2"/>
      <c r="AI119" s="3"/>
    </row>
    <row r="120" spans="1:35" x14ac:dyDescent="0.25">
      <c r="A120" s="1" t="s">
        <v>305</v>
      </c>
      <c r="D120">
        <v>1.5</v>
      </c>
      <c r="G120" s="51"/>
      <c r="M120">
        <v>9249.5498046875</v>
      </c>
      <c r="N120">
        <v>2543.86328125</v>
      </c>
      <c r="R120" s="49">
        <v>1</v>
      </c>
      <c r="U120" s="50">
        <v>0</v>
      </c>
      <c r="V120" s="50">
        <v>1</v>
      </c>
      <c r="W120" s="50">
        <v>0</v>
      </c>
      <c r="X120" s="50">
        <v>0.999996</v>
      </c>
      <c r="Y120" s="50">
        <v>0</v>
      </c>
      <c r="AA120" s="3">
        <v>133</v>
      </c>
      <c r="AD120" s="93" t="str">
        <f>REPLACE(INDEX(GroupVertices[Group], MATCH(Vertices[[#This Row],[Vertex]],GroupVertices[Vertex],0)),1,1,"")</f>
        <v>21</v>
      </c>
      <c r="AE120" s="2"/>
      <c r="AI120" s="3"/>
    </row>
    <row r="121" spans="1:35" x14ac:dyDescent="0.25">
      <c r="A121" s="1" t="s">
        <v>295</v>
      </c>
      <c r="D121">
        <v>1.5</v>
      </c>
      <c r="G121" s="51"/>
      <c r="M121">
        <v>6383.48779296875</v>
      </c>
      <c r="N121">
        <v>7328.916015625</v>
      </c>
      <c r="R121" s="49">
        <v>1</v>
      </c>
      <c r="U121" s="50">
        <v>0</v>
      </c>
      <c r="V121" s="50">
        <v>5.3759999999999997E-3</v>
      </c>
      <c r="W121" s="50">
        <v>2.7813000000000001E-2</v>
      </c>
      <c r="X121" s="50">
        <v>0.44730900000000001</v>
      </c>
      <c r="Y121" s="50">
        <v>0</v>
      </c>
      <c r="AA121" s="3">
        <v>123</v>
      </c>
      <c r="AD121" s="93" t="str">
        <f>REPLACE(INDEX(GroupVertices[Group], MATCH(Vertices[[#This Row],[Vertex]],GroupVertices[Vertex],0)),1,1,"")</f>
        <v>1</v>
      </c>
      <c r="AE121" s="2"/>
      <c r="AI121" s="3"/>
    </row>
    <row r="122" spans="1:35" x14ac:dyDescent="0.25">
      <c r="A122" s="1" t="s">
        <v>198</v>
      </c>
      <c r="D122">
        <v>10</v>
      </c>
      <c r="G122" s="51"/>
      <c r="M122">
        <v>6521.3779296875</v>
      </c>
      <c r="N122">
        <v>9449.6015625</v>
      </c>
      <c r="R122" s="49">
        <v>7</v>
      </c>
      <c r="U122" s="50">
        <v>360</v>
      </c>
      <c r="V122" s="50">
        <v>6.2500000000000003E-3</v>
      </c>
      <c r="W122" s="50">
        <v>1.2779E-2</v>
      </c>
      <c r="X122" s="50">
        <v>2.433732</v>
      </c>
      <c r="Y122" s="50">
        <v>0.14285714285714285</v>
      </c>
      <c r="AA122" s="3">
        <v>26</v>
      </c>
      <c r="AD122" s="93" t="str">
        <f>REPLACE(INDEX(GroupVertices[Group], MATCH(Vertices[[#This Row],[Vertex]],GroupVertices[Vertex],0)),1,1,"")</f>
        <v>1</v>
      </c>
      <c r="AE122" s="2"/>
      <c r="AI122" s="3"/>
    </row>
    <row r="123" spans="1:35" x14ac:dyDescent="0.25">
      <c r="A123" s="1" t="s">
        <v>283</v>
      </c>
      <c r="D123">
        <v>5.75</v>
      </c>
      <c r="G123" s="51"/>
      <c r="M123">
        <v>3494.66015625</v>
      </c>
      <c r="N123">
        <v>7519.109375</v>
      </c>
      <c r="R123" s="49">
        <v>4</v>
      </c>
      <c r="U123" s="50">
        <v>17.5</v>
      </c>
      <c r="V123" s="50">
        <v>6.5789999999999998E-3</v>
      </c>
      <c r="W123" s="50">
        <v>0.100575</v>
      </c>
      <c r="X123" s="50">
        <v>1.3170729999999999</v>
      </c>
      <c r="Y123" s="50">
        <v>0.66666666666666663</v>
      </c>
      <c r="AA123" s="3">
        <v>111</v>
      </c>
      <c r="AD123" s="93" t="str">
        <f>REPLACE(INDEX(GroupVertices[Group], MATCH(Vertices[[#This Row],[Vertex]],GroupVertices[Vertex],0)),1,1,"")</f>
        <v>1</v>
      </c>
      <c r="AE123" s="2"/>
      <c r="AI123" s="3"/>
    </row>
    <row r="124" spans="1:35" x14ac:dyDescent="0.25">
      <c r="A124" s="1" t="s">
        <v>184</v>
      </c>
      <c r="D124">
        <v>4.3333333333333339</v>
      </c>
      <c r="G124" s="51"/>
      <c r="M124">
        <v>6337.12109375</v>
      </c>
      <c r="N124">
        <v>6616.98681640625</v>
      </c>
      <c r="R124" s="49">
        <v>3</v>
      </c>
      <c r="U124" s="50">
        <v>0</v>
      </c>
      <c r="V124" s="50">
        <v>0.33333299999999999</v>
      </c>
      <c r="W124" s="50">
        <v>0</v>
      </c>
      <c r="X124" s="50">
        <v>0.999996</v>
      </c>
      <c r="Y124" s="50">
        <v>1</v>
      </c>
      <c r="AA124" s="3">
        <v>12</v>
      </c>
      <c r="AD124" s="93" t="str">
        <f>REPLACE(INDEX(GroupVertices[Group], MATCH(Vertices[[#This Row],[Vertex]],GroupVertices[Vertex],0)),1,1,"")</f>
        <v>8</v>
      </c>
      <c r="AE124" s="2"/>
      <c r="AI124" s="3"/>
    </row>
    <row r="125" spans="1:35" x14ac:dyDescent="0.25">
      <c r="A125" s="1" t="s">
        <v>191</v>
      </c>
      <c r="D125">
        <v>5.75</v>
      </c>
      <c r="G125" s="51"/>
      <c r="M125">
        <v>1210.26416015625</v>
      </c>
      <c r="N125">
        <v>5637.7568359375</v>
      </c>
      <c r="R125" s="49">
        <v>4</v>
      </c>
      <c r="U125" s="50">
        <v>14</v>
      </c>
      <c r="V125" s="50">
        <v>5.8824000000000001E-2</v>
      </c>
      <c r="W125" s="50">
        <v>0</v>
      </c>
      <c r="X125" s="50">
        <v>1.4592540000000001</v>
      </c>
      <c r="Y125" s="50">
        <v>0.33333333333333331</v>
      </c>
      <c r="AA125" s="3">
        <v>19</v>
      </c>
      <c r="AD125" s="93" t="str">
        <f>REPLACE(INDEX(GroupVertices[Group], MATCH(Vertices[[#This Row],[Vertex]],GroupVertices[Vertex],0)),1,1,"")</f>
        <v>2</v>
      </c>
      <c r="AE125" s="2"/>
      <c r="AI125" s="3"/>
    </row>
    <row r="126" spans="1:35" x14ac:dyDescent="0.25">
      <c r="A126" s="1" t="s">
        <v>309</v>
      </c>
      <c r="D126">
        <v>1.5</v>
      </c>
      <c r="G126" s="51"/>
      <c r="M126">
        <v>8177.55029296875</v>
      </c>
      <c r="N126">
        <v>672.72686767578125</v>
      </c>
      <c r="R126" s="49">
        <v>1</v>
      </c>
      <c r="U126" s="50">
        <v>0</v>
      </c>
      <c r="V126" s="50">
        <v>1</v>
      </c>
      <c r="W126" s="50">
        <v>0</v>
      </c>
      <c r="X126" s="50">
        <v>0.999996</v>
      </c>
      <c r="Y126" s="50">
        <v>0</v>
      </c>
      <c r="AA126" s="3">
        <v>137</v>
      </c>
      <c r="AD126" s="93" t="str">
        <f>REPLACE(INDEX(GroupVertices[Group], MATCH(Vertices[[#This Row],[Vertex]],GroupVertices[Vertex],0)),1,1,"")</f>
        <v>19</v>
      </c>
      <c r="AE126" s="2"/>
      <c r="AI126" s="3"/>
    </row>
    <row r="127" spans="1:35" x14ac:dyDescent="0.25">
      <c r="A127" s="1" t="s">
        <v>218</v>
      </c>
      <c r="D127">
        <v>5.75</v>
      </c>
      <c r="G127" s="51"/>
      <c r="M127">
        <v>9147.5673828125</v>
      </c>
      <c r="N127">
        <v>8967.0791015625</v>
      </c>
      <c r="R127" s="49">
        <v>4</v>
      </c>
      <c r="U127" s="50">
        <v>487</v>
      </c>
      <c r="V127" s="50">
        <v>7.2459999999999998E-3</v>
      </c>
      <c r="W127" s="50">
        <v>2.0390999999999999E-2</v>
      </c>
      <c r="X127" s="50">
        <v>1.437686</v>
      </c>
      <c r="Y127" s="50">
        <v>0.16666666666666666</v>
      </c>
      <c r="AA127" s="3">
        <v>46</v>
      </c>
      <c r="AD127" s="93" t="str">
        <f>REPLACE(INDEX(GroupVertices[Group], MATCH(Vertices[[#This Row],[Vertex]],GroupVertices[Vertex],0)),1,1,"")</f>
        <v>1</v>
      </c>
      <c r="AE127" s="2"/>
      <c r="AI127" s="3"/>
    </row>
    <row r="128" spans="1:35" x14ac:dyDescent="0.25">
      <c r="A128" s="1" t="s">
        <v>303</v>
      </c>
      <c r="D128">
        <v>1.5</v>
      </c>
      <c r="G128" s="51"/>
      <c r="M128">
        <v>7968.84228515625</v>
      </c>
      <c r="N128">
        <v>2543.86328125</v>
      </c>
      <c r="R128" s="49">
        <v>1</v>
      </c>
      <c r="U128" s="50">
        <v>0</v>
      </c>
      <c r="V128" s="50">
        <v>1</v>
      </c>
      <c r="W128" s="50">
        <v>0</v>
      </c>
      <c r="X128" s="50">
        <v>0.999996</v>
      </c>
      <c r="Y128" s="50">
        <v>0</v>
      </c>
      <c r="AA128" s="3">
        <v>131</v>
      </c>
      <c r="AD128" s="93" t="str">
        <f>REPLACE(INDEX(GroupVertices[Group], MATCH(Vertices[[#This Row],[Vertex]],GroupVertices[Vertex],0)),1,1,"")</f>
        <v>18</v>
      </c>
      <c r="AE128" s="2"/>
      <c r="AI128" s="3"/>
    </row>
    <row r="129" spans="1:35" x14ac:dyDescent="0.25">
      <c r="A129" s="1" t="s">
        <v>296</v>
      </c>
      <c r="D129">
        <v>1.5</v>
      </c>
      <c r="G129" s="51"/>
      <c r="M129">
        <v>7909.1982421875</v>
      </c>
      <c r="N129">
        <v>9342.486328125</v>
      </c>
      <c r="R129" s="49">
        <v>1</v>
      </c>
      <c r="U129" s="50">
        <v>0</v>
      </c>
      <c r="V129" s="50">
        <v>5.3759999999999997E-3</v>
      </c>
      <c r="W129" s="50">
        <v>2.7813000000000001E-2</v>
      </c>
      <c r="X129" s="50">
        <v>0.44730900000000001</v>
      </c>
      <c r="Y129" s="50">
        <v>0</v>
      </c>
      <c r="AA129" s="3">
        <v>124</v>
      </c>
      <c r="AD129" s="93" t="str">
        <f>REPLACE(INDEX(GroupVertices[Group], MATCH(Vertices[[#This Row],[Vertex]],GroupVertices[Vertex],0)),1,1,"")</f>
        <v>1</v>
      </c>
      <c r="AE129" s="2"/>
      <c r="AI129" s="3"/>
    </row>
    <row r="130" spans="1:35" x14ac:dyDescent="0.25">
      <c r="A130" s="1" t="s">
        <v>200</v>
      </c>
      <c r="D130">
        <v>1.5</v>
      </c>
      <c r="G130" s="51"/>
      <c r="M130">
        <v>6783.0029296875</v>
      </c>
      <c r="N130">
        <v>4727.46826171875</v>
      </c>
      <c r="R130" s="49">
        <v>1</v>
      </c>
      <c r="U130" s="50">
        <v>0</v>
      </c>
      <c r="V130" s="50">
        <v>1</v>
      </c>
      <c r="W130" s="50">
        <v>0</v>
      </c>
      <c r="X130" s="50">
        <v>0.999996</v>
      </c>
      <c r="Y130" s="50">
        <v>0</v>
      </c>
      <c r="AA130" s="3">
        <v>28</v>
      </c>
      <c r="AD130" s="93" t="str">
        <f>REPLACE(INDEX(GroupVertices[Group], MATCH(Vertices[[#This Row],[Vertex]],GroupVertices[Vertex],0)),1,1,"")</f>
        <v>25</v>
      </c>
      <c r="AE130" s="2"/>
      <c r="AI130" s="3"/>
    </row>
    <row r="131" spans="1:35" x14ac:dyDescent="0.25">
      <c r="A131" s="1" t="s">
        <v>188</v>
      </c>
      <c r="D131">
        <v>4.3333333333333339</v>
      </c>
      <c r="G131" s="51"/>
      <c r="M131">
        <v>8044.7294921875</v>
      </c>
      <c r="N131">
        <v>6278.21533203125</v>
      </c>
      <c r="R131" s="49">
        <v>3</v>
      </c>
      <c r="U131" s="50">
        <v>0</v>
      </c>
      <c r="V131" s="50">
        <v>0.33333299999999999</v>
      </c>
      <c r="W131" s="50">
        <v>0</v>
      </c>
      <c r="X131" s="50">
        <v>0.999996</v>
      </c>
      <c r="Y131" s="50">
        <v>1</v>
      </c>
      <c r="AA131" s="3">
        <v>16</v>
      </c>
      <c r="AD131" s="93" t="str">
        <f>REPLACE(INDEX(GroupVertices[Group], MATCH(Vertices[[#This Row],[Vertex]],GroupVertices[Vertex],0)),1,1,"")</f>
        <v>7</v>
      </c>
      <c r="AE131" s="2"/>
      <c r="AI131" s="3"/>
    </row>
    <row r="132" spans="1:35" x14ac:dyDescent="0.25">
      <c r="A132" s="1" t="s">
        <v>249</v>
      </c>
      <c r="D132">
        <v>2.916666666666667</v>
      </c>
      <c r="G132" s="51"/>
      <c r="M132">
        <v>8719.2373046875</v>
      </c>
      <c r="N132">
        <v>7577.2412109375</v>
      </c>
      <c r="R132" s="49">
        <v>2</v>
      </c>
      <c r="U132" s="50">
        <v>0</v>
      </c>
      <c r="V132" s="50">
        <v>4.6950000000000004E-3</v>
      </c>
      <c r="W132" s="50">
        <v>2.5839999999999999E-3</v>
      </c>
      <c r="X132" s="50">
        <v>0.86043999999999998</v>
      </c>
      <c r="Y132" s="50">
        <v>1</v>
      </c>
      <c r="AA132" s="3">
        <v>77</v>
      </c>
      <c r="AD132" s="93" t="str">
        <f>REPLACE(INDEX(GroupVertices[Group], MATCH(Vertices[[#This Row],[Vertex]],GroupVertices[Vertex],0)),1,1,"")</f>
        <v>1</v>
      </c>
      <c r="AE132" s="2"/>
      <c r="AI132" s="3"/>
    </row>
    <row r="133" spans="1:35" x14ac:dyDescent="0.25">
      <c r="A133" s="1" t="s">
        <v>210</v>
      </c>
      <c r="D133">
        <v>2.916666666666667</v>
      </c>
      <c r="G133" s="51"/>
      <c r="M133">
        <v>3818.40380859375</v>
      </c>
      <c r="N133">
        <v>3455.536865234375</v>
      </c>
      <c r="R133" s="49">
        <v>2</v>
      </c>
      <c r="U133" s="50">
        <v>0</v>
      </c>
      <c r="V133" s="50">
        <v>0.5</v>
      </c>
      <c r="W133" s="50">
        <v>0</v>
      </c>
      <c r="X133" s="50">
        <v>0.999996</v>
      </c>
      <c r="Y133" s="50">
        <v>1</v>
      </c>
      <c r="AA133" s="3">
        <v>38</v>
      </c>
      <c r="AD133" s="93" t="str">
        <f>REPLACE(INDEX(GroupVertices[Group], MATCH(Vertices[[#This Row],[Vertex]],GroupVertices[Vertex],0)),1,1,"")</f>
        <v>13</v>
      </c>
      <c r="AE133" s="2"/>
      <c r="AI133" s="3"/>
    </row>
    <row r="134" spans="1:35" x14ac:dyDescent="0.25">
      <c r="A134" s="1" t="s">
        <v>290</v>
      </c>
      <c r="D134">
        <v>1.5</v>
      </c>
      <c r="G134" s="51"/>
      <c r="M134">
        <v>6555.32177734375</v>
      </c>
      <c r="N134">
        <v>2591.652587890625</v>
      </c>
      <c r="R134" s="49">
        <v>1</v>
      </c>
      <c r="U134" s="50">
        <v>0</v>
      </c>
      <c r="V134" s="50">
        <v>1</v>
      </c>
      <c r="W134" s="50">
        <v>0</v>
      </c>
      <c r="X134" s="50">
        <v>0.999996</v>
      </c>
      <c r="Y134" s="50">
        <v>0</v>
      </c>
      <c r="AA134" s="3">
        <v>118</v>
      </c>
      <c r="AD134" s="93" t="str">
        <f>REPLACE(INDEX(GroupVertices[Group], MATCH(Vertices[[#This Row],[Vertex]],GroupVertices[Vertex],0)),1,1,"")</f>
        <v>17</v>
      </c>
      <c r="AE134" s="2"/>
      <c r="AI134" s="3"/>
    </row>
    <row r="135" spans="1:35" x14ac:dyDescent="0.25">
      <c r="A135" s="1" t="s">
        <v>268</v>
      </c>
      <c r="D135">
        <v>4.3333333333333339</v>
      </c>
      <c r="G135" s="51"/>
      <c r="M135">
        <v>4951.392578125</v>
      </c>
      <c r="N135">
        <v>9755.9326171875</v>
      </c>
      <c r="R135" s="49">
        <v>3</v>
      </c>
      <c r="U135" s="50">
        <v>42</v>
      </c>
      <c r="V135" s="50">
        <v>5.025E-3</v>
      </c>
      <c r="W135" s="50">
        <v>5.0790000000000002E-3</v>
      </c>
      <c r="X135" s="50">
        <v>1.1641440000000001</v>
      </c>
      <c r="Y135" s="50">
        <v>0.33333333333333331</v>
      </c>
      <c r="AA135" s="3">
        <v>96</v>
      </c>
      <c r="AD135" s="93" t="str">
        <f>REPLACE(INDEX(GroupVertices[Group], MATCH(Vertices[[#This Row],[Vertex]],GroupVertices[Vertex],0)),1,1,"")</f>
        <v>1</v>
      </c>
      <c r="AE135" s="2"/>
      <c r="AI135" s="3"/>
    </row>
    <row r="136" spans="1:35" x14ac:dyDescent="0.25">
      <c r="A136" s="1" t="s">
        <v>250</v>
      </c>
      <c r="D136">
        <v>1.5</v>
      </c>
      <c r="G136" s="51"/>
      <c r="M136">
        <v>5861.33447265625</v>
      </c>
      <c r="N136">
        <v>6968.2529296875</v>
      </c>
      <c r="R136" s="49">
        <v>1</v>
      </c>
      <c r="U136" s="50">
        <v>0</v>
      </c>
      <c r="V136" s="50">
        <v>4.6730000000000001E-3</v>
      </c>
      <c r="W136" s="50">
        <v>1.923E-3</v>
      </c>
      <c r="X136" s="50">
        <v>0.494753</v>
      </c>
      <c r="Y136" s="50">
        <v>0</v>
      </c>
      <c r="AA136" s="3">
        <v>78</v>
      </c>
      <c r="AD136" s="93" t="str">
        <f>REPLACE(INDEX(GroupVertices[Group], MATCH(Vertices[[#This Row],[Vertex]],GroupVertices[Vertex],0)),1,1,"")</f>
        <v>1</v>
      </c>
      <c r="AE136" s="2"/>
      <c r="AI136" s="3"/>
    </row>
    <row r="137" spans="1:35" x14ac:dyDescent="0.25">
      <c r="A137" s="1" t="s">
        <v>293</v>
      </c>
      <c r="D137">
        <v>1.5</v>
      </c>
      <c r="G137" s="51"/>
      <c r="M137">
        <v>9458.2568359375</v>
      </c>
      <c r="N137">
        <v>1290.3121337890625</v>
      </c>
      <c r="R137" s="49">
        <v>1</v>
      </c>
      <c r="U137" s="50">
        <v>0</v>
      </c>
      <c r="V137" s="50">
        <v>1</v>
      </c>
      <c r="W137" s="50">
        <v>0</v>
      </c>
      <c r="X137" s="50">
        <v>0.999996</v>
      </c>
      <c r="Y137" s="50">
        <v>0</v>
      </c>
      <c r="AA137" s="3">
        <v>121</v>
      </c>
      <c r="AD137" s="93" t="str">
        <f>REPLACE(INDEX(GroupVertices[Group], MATCH(Vertices[[#This Row],[Vertex]],GroupVertices[Vertex],0)),1,1,"")</f>
        <v>20</v>
      </c>
      <c r="AE137" s="2"/>
      <c r="AI137" s="3"/>
    </row>
    <row r="138" spans="1:35" x14ac:dyDescent="0.25">
      <c r="G138" s="51"/>
      <c r="R138" s="49"/>
      <c r="U138" s="50"/>
      <c r="V138" s="50"/>
      <c r="W138" s="50"/>
      <c r="X138" s="50"/>
      <c r="Y138" s="50"/>
      <c r="AA138" s="3">
        <v>138</v>
      </c>
      <c r="AD138" s="93" t="e">
        <f>REPLACE(INDEX(GroupVertices[Group], MATCH(Vertices[[#This Row],[Vertex]],GroupVertices[Vertex],0)),1,1,"")</f>
        <v>#N/A</v>
      </c>
      <c r="AE138" s="2"/>
      <c r="AI138" s="3"/>
    </row>
    <row r="139" spans="1:35" x14ac:dyDescent="0.25">
      <c r="G139" s="51"/>
      <c r="R139" s="49"/>
      <c r="U139" s="50"/>
      <c r="V139" s="50"/>
      <c r="W139" s="50"/>
      <c r="X139" s="50"/>
      <c r="Y139" s="50"/>
      <c r="AA139" s="3">
        <v>139</v>
      </c>
      <c r="AD139" s="93" t="e">
        <f>REPLACE(INDEX(GroupVertices[Group], MATCH(Vertices[[#This Row],[Vertex]],GroupVertices[Vertex],0)),1,1,"")</f>
        <v>#N/A</v>
      </c>
      <c r="AE139" s="2"/>
      <c r="AI139" s="3"/>
    </row>
    <row r="140" spans="1:35" x14ac:dyDescent="0.25">
      <c r="G140" s="51"/>
      <c r="R140" s="49"/>
      <c r="U140" s="50"/>
      <c r="V140" s="50"/>
      <c r="W140" s="50"/>
      <c r="X140" s="50"/>
      <c r="Y140" s="50"/>
      <c r="AA140" s="3">
        <v>140</v>
      </c>
      <c r="AD140" s="93" t="e">
        <f>REPLACE(INDEX(GroupVertices[Group], MATCH(Vertices[[#This Row],[Vertex]],GroupVertices[Vertex],0)),1,1,"")</f>
        <v>#N/A</v>
      </c>
      <c r="AE140" s="2"/>
      <c r="AI140" s="3"/>
    </row>
    <row r="141" spans="1:35" x14ac:dyDescent="0.25">
      <c r="G141" s="51"/>
      <c r="R141" s="49"/>
      <c r="U141" s="50"/>
      <c r="V141" s="50"/>
      <c r="W141" s="50"/>
      <c r="X141" s="50"/>
      <c r="Y141" s="50"/>
      <c r="AA141" s="3">
        <v>141</v>
      </c>
      <c r="AD141" s="93" t="e">
        <f>REPLACE(INDEX(GroupVertices[Group], MATCH(Vertices[[#This Row],[Vertex]],GroupVertices[Vertex],0)),1,1,"")</f>
        <v>#N/A</v>
      </c>
      <c r="AE141" s="2"/>
      <c r="AI141" s="3"/>
    </row>
    <row r="142" spans="1:35" x14ac:dyDescent="0.25">
      <c r="G142" s="51"/>
      <c r="R142" s="49"/>
      <c r="U142" s="50"/>
      <c r="V142" s="50"/>
      <c r="W142" s="50"/>
      <c r="X142" s="50"/>
      <c r="Y142" s="50"/>
      <c r="AA142" s="3">
        <v>142</v>
      </c>
      <c r="AD142" s="93" t="e">
        <f>REPLACE(INDEX(GroupVertices[Group], MATCH(Vertices[[#This Row],[Vertex]],GroupVertices[Vertex],0)),1,1,"")</f>
        <v>#N/A</v>
      </c>
      <c r="AE142" s="2"/>
      <c r="AI142" s="3"/>
    </row>
    <row r="143" spans="1:35" x14ac:dyDescent="0.25">
      <c r="G143" s="51"/>
      <c r="R143" s="49"/>
      <c r="U143" s="50"/>
      <c r="V143" s="50"/>
      <c r="W143" s="50"/>
      <c r="X143" s="50"/>
      <c r="Y143" s="50"/>
      <c r="AA143" s="3">
        <v>143</v>
      </c>
      <c r="AD143" s="93" t="e">
        <f>REPLACE(INDEX(GroupVertices[Group], MATCH(Vertices[[#This Row],[Vertex]],GroupVertices[Vertex],0)),1,1,"")</f>
        <v>#N/A</v>
      </c>
      <c r="AE143" s="2"/>
      <c r="AI143" s="3"/>
    </row>
    <row r="144" spans="1:35" x14ac:dyDescent="0.25">
      <c r="G144" s="51"/>
      <c r="R144" s="49"/>
      <c r="U144" s="50"/>
      <c r="V144" s="50"/>
      <c r="W144" s="50"/>
      <c r="X144" s="50"/>
      <c r="Y144" s="50"/>
      <c r="AA144" s="3">
        <v>144</v>
      </c>
      <c r="AD144" s="93" t="e">
        <f>REPLACE(INDEX(GroupVertices[Group], MATCH(Vertices[[#This Row],[Vertex]],GroupVertices[Vertex],0)),1,1,"")</f>
        <v>#N/A</v>
      </c>
      <c r="AE144" s="2"/>
      <c r="AI144" s="3"/>
    </row>
    <row r="145" spans="7:35" x14ac:dyDescent="0.25">
      <c r="G145" s="51"/>
      <c r="R145" s="49"/>
      <c r="U145" s="50"/>
      <c r="V145" s="50"/>
      <c r="W145" s="50"/>
      <c r="X145" s="50"/>
      <c r="Y145" s="50"/>
      <c r="AA145" s="3">
        <v>145</v>
      </c>
      <c r="AD145" s="93" t="e">
        <f>REPLACE(INDEX(GroupVertices[Group], MATCH(Vertices[[#This Row],[Vertex]],GroupVertices[Vertex],0)),1,1,"")</f>
        <v>#N/A</v>
      </c>
      <c r="AE145" s="2"/>
      <c r="AI145" s="3"/>
    </row>
    <row r="146" spans="7:35" x14ac:dyDescent="0.25">
      <c r="G146" s="51"/>
      <c r="R146" s="49"/>
      <c r="U146" s="50"/>
      <c r="V146" s="50"/>
      <c r="W146" s="50"/>
      <c r="X146" s="50"/>
      <c r="Y146" s="50"/>
      <c r="AA146" s="3">
        <v>146</v>
      </c>
      <c r="AD146" s="93" t="e">
        <f>REPLACE(INDEX(GroupVertices[Group], MATCH(Vertices[[#This Row],[Vertex]],GroupVertices[Vertex],0)),1,1,"")</f>
        <v>#N/A</v>
      </c>
      <c r="AE146" s="2"/>
      <c r="AI146" s="3"/>
    </row>
    <row r="147" spans="7:35" x14ac:dyDescent="0.25">
      <c r="G147" s="51"/>
      <c r="R147" s="49"/>
      <c r="U147" s="50"/>
      <c r="V147" s="50"/>
      <c r="W147" s="50"/>
      <c r="X147" s="50"/>
      <c r="Y147" s="50"/>
      <c r="AA147" s="3">
        <v>147</v>
      </c>
      <c r="AD147" s="93" t="e">
        <f>REPLACE(INDEX(GroupVertices[Group], MATCH(Vertices[[#This Row],[Vertex]],GroupVertices[Vertex],0)),1,1,"")</f>
        <v>#N/A</v>
      </c>
      <c r="AE147" s="2"/>
      <c r="AI147" s="3"/>
    </row>
    <row r="148" spans="7:35" x14ac:dyDescent="0.25">
      <c r="G148" s="51"/>
      <c r="R148" s="49"/>
      <c r="U148" s="50"/>
      <c r="V148" s="50"/>
      <c r="W148" s="50"/>
      <c r="X148" s="50"/>
      <c r="Y148" s="50"/>
      <c r="AA148" s="3">
        <v>148</v>
      </c>
      <c r="AD148" s="93" t="e">
        <f>REPLACE(INDEX(GroupVertices[Group], MATCH(Vertices[[#This Row],[Vertex]],GroupVertices[Vertex],0)),1,1,"")</f>
        <v>#N/A</v>
      </c>
      <c r="AE148" s="2"/>
      <c r="AI148" s="3"/>
    </row>
    <row r="149" spans="7:35" x14ac:dyDescent="0.25">
      <c r="G149" s="51"/>
      <c r="R149" s="49"/>
      <c r="U149" s="50"/>
      <c r="V149" s="50"/>
      <c r="W149" s="50"/>
      <c r="X149" s="50"/>
      <c r="Y149" s="50"/>
      <c r="AA149" s="3">
        <v>149</v>
      </c>
      <c r="AD149" s="93" t="e">
        <f>REPLACE(INDEX(GroupVertices[Group], MATCH(Vertices[[#This Row],[Vertex]],GroupVertices[Vertex],0)),1,1,"")</f>
        <v>#N/A</v>
      </c>
      <c r="AE149" s="2"/>
      <c r="AI149" s="3"/>
    </row>
    <row r="150" spans="7:35" x14ac:dyDescent="0.25">
      <c r="G150" s="51"/>
      <c r="R150" s="49"/>
      <c r="U150" s="50"/>
      <c r="V150" s="50"/>
      <c r="W150" s="50"/>
      <c r="X150" s="50"/>
      <c r="Y150" s="50"/>
      <c r="AA150" s="3">
        <v>150</v>
      </c>
      <c r="AD150" s="93" t="e">
        <f>REPLACE(INDEX(GroupVertices[Group], MATCH(Vertices[[#This Row],[Vertex]],GroupVertices[Vertex],0)),1,1,"")</f>
        <v>#N/A</v>
      </c>
      <c r="AE150" s="2"/>
      <c r="AI150" s="3"/>
    </row>
    <row r="151" spans="7:35" x14ac:dyDescent="0.25">
      <c r="G151" s="51"/>
      <c r="R151" s="49"/>
      <c r="U151" s="50"/>
      <c r="V151" s="50"/>
      <c r="W151" s="50"/>
      <c r="X151" s="50"/>
      <c r="Y151" s="50"/>
      <c r="AA151" s="3">
        <v>151</v>
      </c>
      <c r="AD151" s="93" t="e">
        <f>REPLACE(INDEX(GroupVertices[Group], MATCH(Vertices[[#This Row],[Vertex]],GroupVertices[Vertex],0)),1,1,"")</f>
        <v>#N/A</v>
      </c>
      <c r="AE151" s="2"/>
      <c r="AI151" s="3"/>
    </row>
    <row r="152" spans="7:35" x14ac:dyDescent="0.25">
      <c r="G152" s="51"/>
      <c r="R152" s="49"/>
      <c r="U152" s="50"/>
      <c r="V152" s="50"/>
      <c r="W152" s="50"/>
      <c r="X152" s="50"/>
      <c r="Y152" s="50"/>
      <c r="AA152" s="3">
        <v>152</v>
      </c>
      <c r="AD152" s="93" t="e">
        <f>REPLACE(INDEX(GroupVertices[Group], MATCH(Vertices[[#This Row],[Vertex]],GroupVertices[Vertex],0)),1,1,"")</f>
        <v>#N/A</v>
      </c>
      <c r="AE152" s="2"/>
      <c r="AI152" s="3"/>
    </row>
    <row r="153" spans="7:35" x14ac:dyDescent="0.25">
      <c r="G153" s="51"/>
      <c r="R153" s="49"/>
      <c r="U153" s="50"/>
      <c r="V153" s="50"/>
      <c r="W153" s="50"/>
      <c r="X153" s="50"/>
      <c r="Y153" s="50"/>
      <c r="AA153" s="3">
        <v>153</v>
      </c>
      <c r="AD153" s="93" t="e">
        <f>REPLACE(INDEX(GroupVertices[Group], MATCH(Vertices[[#This Row],[Vertex]],GroupVertices[Vertex],0)),1,1,"")</f>
        <v>#N/A</v>
      </c>
      <c r="AE153" s="2"/>
      <c r="AI153" s="3"/>
    </row>
    <row r="154" spans="7:35" x14ac:dyDescent="0.25">
      <c r="G154" s="51"/>
      <c r="R154" s="49"/>
      <c r="U154" s="50"/>
      <c r="V154" s="50"/>
      <c r="W154" s="50"/>
      <c r="X154" s="50"/>
      <c r="Y154" s="50"/>
      <c r="AA154" s="3">
        <v>154</v>
      </c>
      <c r="AD154" s="93" t="e">
        <f>REPLACE(INDEX(GroupVertices[Group], MATCH(Vertices[[#This Row],[Vertex]],GroupVertices[Vertex],0)),1,1,"")</f>
        <v>#N/A</v>
      </c>
      <c r="AE154" s="2"/>
      <c r="AI154" s="3"/>
    </row>
    <row r="155" spans="7:35" x14ac:dyDescent="0.25">
      <c r="G155" s="51"/>
      <c r="R155" s="49"/>
      <c r="U155" s="50"/>
      <c r="V155" s="50"/>
      <c r="W155" s="50"/>
      <c r="X155" s="50"/>
      <c r="Y155" s="50"/>
      <c r="AA155" s="3">
        <v>155</v>
      </c>
      <c r="AD155" s="93" t="e">
        <f>REPLACE(INDEX(GroupVertices[Group], MATCH(Vertices[[#This Row],[Vertex]],GroupVertices[Vertex],0)),1,1,"")</f>
        <v>#N/A</v>
      </c>
      <c r="AE155" s="2"/>
      <c r="AI155" s="3"/>
    </row>
    <row r="156" spans="7:35" x14ac:dyDescent="0.25">
      <c r="G156" s="51"/>
      <c r="R156" s="49"/>
      <c r="U156" s="50"/>
      <c r="V156" s="50"/>
      <c r="W156" s="50"/>
      <c r="X156" s="50"/>
      <c r="Y156" s="50"/>
      <c r="AA156" s="3">
        <v>156</v>
      </c>
      <c r="AD156" s="93" t="e">
        <f>REPLACE(INDEX(GroupVertices[Group], MATCH(Vertices[[#This Row],[Vertex]],GroupVertices[Vertex],0)),1,1,"")</f>
        <v>#N/A</v>
      </c>
      <c r="AE156" s="2"/>
      <c r="AI156" s="3"/>
    </row>
    <row r="157" spans="7:35" x14ac:dyDescent="0.25">
      <c r="G157" s="51"/>
      <c r="R157" s="49"/>
      <c r="U157" s="50"/>
      <c r="V157" s="50"/>
      <c r="W157" s="50"/>
      <c r="X157" s="50"/>
      <c r="Y157" s="50"/>
      <c r="AA157" s="3">
        <v>157</v>
      </c>
      <c r="AD157" s="93" t="e">
        <f>REPLACE(INDEX(GroupVertices[Group], MATCH(Vertices[[#This Row],[Vertex]],GroupVertices[Vertex],0)),1,1,"")</f>
        <v>#N/A</v>
      </c>
      <c r="AE157" s="2"/>
      <c r="AI157" s="3"/>
    </row>
    <row r="158" spans="7:35" x14ac:dyDescent="0.25">
      <c r="G158" s="51"/>
      <c r="R158" s="49"/>
      <c r="U158" s="50"/>
      <c r="V158" s="50"/>
      <c r="W158" s="50"/>
      <c r="X158" s="50"/>
      <c r="Y158" s="50"/>
      <c r="AA158" s="3">
        <v>158</v>
      </c>
      <c r="AD158" s="93" t="e">
        <f>REPLACE(INDEX(GroupVertices[Group], MATCH(Vertices[[#This Row],[Vertex]],GroupVertices[Vertex],0)),1,1,"")</f>
        <v>#N/A</v>
      </c>
      <c r="AE158" s="2"/>
      <c r="AI158" s="3"/>
    </row>
    <row r="159" spans="7:35" x14ac:dyDescent="0.25">
      <c r="G159" s="51"/>
      <c r="R159" s="49"/>
      <c r="U159" s="50"/>
      <c r="V159" s="50"/>
      <c r="W159" s="50"/>
      <c r="X159" s="50"/>
      <c r="Y159" s="50"/>
      <c r="AA159" s="3">
        <v>159</v>
      </c>
      <c r="AD159" s="93" t="e">
        <f>REPLACE(INDEX(GroupVertices[Group], MATCH(Vertices[[#This Row],[Vertex]],GroupVertices[Vertex],0)),1,1,"")</f>
        <v>#N/A</v>
      </c>
      <c r="AE159" s="2"/>
      <c r="AI159" s="3"/>
    </row>
    <row r="160" spans="7:35" x14ac:dyDescent="0.25">
      <c r="G160" s="51"/>
      <c r="R160" s="49"/>
      <c r="U160" s="50"/>
      <c r="V160" s="50"/>
      <c r="W160" s="50"/>
      <c r="X160" s="50"/>
      <c r="Y160" s="50"/>
      <c r="AA160" s="3">
        <v>160</v>
      </c>
      <c r="AD160" s="93" t="e">
        <f>REPLACE(INDEX(GroupVertices[Group], MATCH(Vertices[[#This Row],[Vertex]],GroupVertices[Vertex],0)),1,1,"")</f>
        <v>#N/A</v>
      </c>
      <c r="AE160" s="2"/>
      <c r="AI160" s="3"/>
    </row>
    <row r="161" spans="7:35" x14ac:dyDescent="0.25">
      <c r="G161" s="51"/>
      <c r="R161" s="49"/>
      <c r="U161" s="50"/>
      <c r="V161" s="50"/>
      <c r="W161" s="50"/>
      <c r="X161" s="50"/>
      <c r="Y161" s="50"/>
      <c r="AA161" s="3">
        <v>161</v>
      </c>
      <c r="AD161" s="93" t="e">
        <f>REPLACE(INDEX(GroupVertices[Group], MATCH(Vertices[[#This Row],[Vertex]],GroupVertices[Vertex],0)),1,1,"")</f>
        <v>#N/A</v>
      </c>
      <c r="AE161" s="2"/>
      <c r="AI161" s="3"/>
    </row>
    <row r="162" spans="7:35" x14ac:dyDescent="0.25">
      <c r="G162" s="51"/>
      <c r="R162" s="49"/>
      <c r="U162" s="50"/>
      <c r="V162" s="50"/>
      <c r="W162" s="50"/>
      <c r="X162" s="50"/>
      <c r="Y162" s="50"/>
      <c r="AA162" s="3">
        <v>162</v>
      </c>
      <c r="AD162" s="93" t="e">
        <f>REPLACE(INDEX(GroupVertices[Group], MATCH(Vertices[[#This Row],[Vertex]],GroupVertices[Vertex],0)),1,1,"")</f>
        <v>#N/A</v>
      </c>
      <c r="AE162" s="2"/>
      <c r="AI162" s="3"/>
    </row>
    <row r="163" spans="7:35" x14ac:dyDescent="0.25">
      <c r="G163" s="51"/>
      <c r="R163" s="49"/>
      <c r="U163" s="50"/>
      <c r="V163" s="50"/>
      <c r="W163" s="50"/>
      <c r="X163" s="50"/>
      <c r="Y163" s="50"/>
      <c r="AA163" s="3">
        <v>163</v>
      </c>
      <c r="AD163" s="93" t="e">
        <f>REPLACE(INDEX(GroupVertices[Group], MATCH(Vertices[[#This Row],[Vertex]],GroupVertices[Vertex],0)),1,1,"")</f>
        <v>#N/A</v>
      </c>
      <c r="AE163" s="2"/>
      <c r="AI163" s="3"/>
    </row>
    <row r="164" spans="7:35" x14ac:dyDescent="0.25">
      <c r="G164" s="51"/>
      <c r="R164" s="49"/>
      <c r="U164" s="50"/>
      <c r="V164" s="50"/>
      <c r="W164" s="50"/>
      <c r="X164" s="50"/>
      <c r="Y164" s="50"/>
      <c r="AA164" s="3">
        <v>164</v>
      </c>
      <c r="AD164" s="93" t="e">
        <f>REPLACE(INDEX(GroupVertices[Group], MATCH(Vertices[[#This Row],[Vertex]],GroupVertices[Vertex],0)),1,1,"")</f>
        <v>#N/A</v>
      </c>
      <c r="AE164" s="2"/>
      <c r="AI164" s="3"/>
    </row>
    <row r="165" spans="7:35" x14ac:dyDescent="0.25">
      <c r="G165" s="51"/>
      <c r="R165" s="49"/>
      <c r="U165" s="50"/>
      <c r="V165" s="50"/>
      <c r="W165" s="50"/>
      <c r="X165" s="50"/>
      <c r="Y165" s="50"/>
      <c r="AA165" s="3">
        <v>165</v>
      </c>
      <c r="AD165" s="93" t="e">
        <f>REPLACE(INDEX(GroupVertices[Group], MATCH(Vertices[[#This Row],[Vertex]],GroupVertices[Vertex],0)),1,1,"")</f>
        <v>#N/A</v>
      </c>
      <c r="AE165" s="2"/>
      <c r="AI165" s="3"/>
    </row>
    <row r="166" spans="7:35" x14ac:dyDescent="0.25">
      <c r="G166" s="51"/>
      <c r="R166" s="49"/>
      <c r="U166" s="50"/>
      <c r="V166" s="50"/>
      <c r="W166" s="50"/>
      <c r="X166" s="50"/>
      <c r="Y166" s="50"/>
      <c r="AA166" s="3">
        <v>166</v>
      </c>
      <c r="AD166" s="93" t="e">
        <f>REPLACE(INDEX(GroupVertices[Group], MATCH(Vertices[[#This Row],[Vertex]],GroupVertices[Vertex],0)),1,1,"")</f>
        <v>#N/A</v>
      </c>
      <c r="AE166" s="2"/>
      <c r="AI166" s="3"/>
    </row>
    <row r="167" spans="7:35" x14ac:dyDescent="0.25">
      <c r="G167" s="51"/>
      <c r="R167" s="49"/>
      <c r="U167" s="50"/>
      <c r="V167" s="50"/>
      <c r="W167" s="50"/>
      <c r="X167" s="50"/>
      <c r="Y167" s="50"/>
      <c r="AA167" s="3">
        <v>167</v>
      </c>
      <c r="AD167" s="93" t="e">
        <f>REPLACE(INDEX(GroupVertices[Group], MATCH(Vertices[[#This Row],[Vertex]],GroupVertices[Vertex],0)),1,1,"")</f>
        <v>#N/A</v>
      </c>
      <c r="AE167" s="2"/>
      <c r="AI167" s="3"/>
    </row>
    <row r="168" spans="7:35" x14ac:dyDescent="0.25">
      <c r="G168" s="51"/>
      <c r="R168" s="49"/>
      <c r="U168" s="50"/>
      <c r="V168" s="50"/>
      <c r="W168" s="50"/>
      <c r="X168" s="50"/>
      <c r="Y168" s="50"/>
      <c r="AA168" s="3">
        <v>168</v>
      </c>
      <c r="AD168" s="93" t="e">
        <f>REPLACE(INDEX(GroupVertices[Group], MATCH(Vertices[[#This Row],[Vertex]],GroupVertices[Vertex],0)),1,1,"")</f>
        <v>#N/A</v>
      </c>
      <c r="AE168" s="2"/>
      <c r="AI168" s="3"/>
    </row>
    <row r="169" spans="7:35" x14ac:dyDescent="0.25">
      <c r="G169" s="51"/>
      <c r="R169" s="49"/>
      <c r="U169" s="50"/>
      <c r="V169" s="50"/>
      <c r="W169" s="50"/>
      <c r="X169" s="50"/>
      <c r="Y169" s="50"/>
      <c r="AA169" s="3">
        <v>169</v>
      </c>
      <c r="AD169" s="93" t="e">
        <f>REPLACE(INDEX(GroupVertices[Group], MATCH(Vertices[[#This Row],[Vertex]],GroupVertices[Vertex],0)),1,1,"")</f>
        <v>#N/A</v>
      </c>
      <c r="AE169" s="2"/>
      <c r="AI169" s="3"/>
    </row>
    <row r="170" spans="7:35" x14ac:dyDescent="0.25">
      <c r="G170" s="51"/>
      <c r="R170" s="49"/>
      <c r="U170" s="50"/>
      <c r="V170" s="50"/>
      <c r="W170" s="50"/>
      <c r="X170" s="50"/>
      <c r="Y170" s="50"/>
      <c r="AA170" s="3">
        <v>170</v>
      </c>
      <c r="AD170" s="93" t="e">
        <f>REPLACE(INDEX(GroupVertices[Group], MATCH(Vertices[[#This Row],[Vertex]],GroupVertices[Vertex],0)),1,1,"")</f>
        <v>#N/A</v>
      </c>
      <c r="AE170" s="2"/>
      <c r="AI170" s="3"/>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
    <dataValidation allowBlank="1" errorTitle="Invalid Vertex Visibility" error="You have entered an unrecognized vertex visibility.  Try selecting from the drop-down list instead." sqref="AE3"/>
    <dataValidation allowBlank="1" showErrorMessage="1" sqref="AE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3"/>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
    <dataValidation allowBlank="1" showInputMessage="1" errorTitle="Invalid Vertex Image Key" promptTitle="Vertex Tooltip" prompt="Enter optional text that will pop up when the mouse is hovered over the vertex." sqref="K3"/>
    <dataValidation allowBlank="1" errorTitle="Invalid Vertex Visibility" error="You have entered an unrecognized vertex visibility.  Try selecting from the drop-down list instead." promptTitle="Vertex ID" prompt="This is a unique ID that gets filled in automatically.  Do not edit this column." sqref="AB3"/>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
    <dataValidation allowBlank="1" showInputMessage="1" promptTitle="Vertex Label Fill Color" prompt="To select an optional fill color for the Label shape, right-click and select Select Color on the right-click menu." sqref="I3"/>
    <dataValidation allowBlank="1" showInputMessage="1" errorTitle="Invalid Vertex Image Key" promptTitle="Vertex Image File" prompt="Enter the path to an image file.  Hover over the column header for examples." sqref="F3"/>
    <dataValidation allowBlank="1" showInputMessage="1" promptTitle="Vertex Color" prompt="To select an optional vertex color, right-click and select Select Color on the right-click menu." sqref="B3"/>
    <dataValidation allowBlank="1" showInputMessage="1" errorTitle="Invalid Vertex Opacity" error="The optional vertex opacity must be a whole number between 0 and 10." promptTitle="Vertex Opacity" prompt="Enter an optional vertex opacity between 0 (transparent) and 100 (opaque)." sqref="E3"/>
    <dataValidation type="list" allowBlank="1" showInputMessage="1" showErrorMessage="1" errorTitle="Invalid Vertex Shape" error="You have entered an invalid vertex shape.  Try selecting from the drop-down list instead." promptTitle="Vertex Shape" prompt="Select an optional vertex shape." sqref="C3">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
      <formula1>ValidVertexLabelPositions</formula1>
    </dataValidation>
    <dataValidation allowBlank="1" showInputMessage="1" showErrorMessage="1" promptTitle="Vertex Name" prompt="Enter the name of the vertex." sqref="A3"/>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170">
      <formula1>ValidVertexVisibilities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50</v>
      </c>
    </row>
    <row r="2" spans="1:1" ht="15" customHeight="1" x14ac:dyDescent="0.25"/>
    <row r="3" spans="1:1" ht="15" customHeight="1" x14ac:dyDescent="0.25">
      <c r="A3" s="30" t="s">
        <v>51</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65"/>
  <sheetViews>
    <sheetView workbookViewId="0">
      <pane ySplit="2" topLeftCell="A3" activePane="bottomLeft" state="frozen"/>
      <selection pane="bottomLeft" activeCell="A2" sqref="A2:X2"/>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 customWidth="1"/>
  </cols>
  <sheetData>
    <row r="1" spans="1:24" x14ac:dyDescent="0.25">
      <c r="B1" s="64" t="s">
        <v>40</v>
      </c>
      <c r="C1" s="65"/>
      <c r="D1" s="65"/>
      <c r="E1" s="66"/>
      <c r="F1" s="63" t="s">
        <v>44</v>
      </c>
      <c r="G1" s="67" t="s">
        <v>45</v>
      </c>
      <c r="H1" s="68"/>
      <c r="I1" s="69" t="s">
        <v>41</v>
      </c>
      <c r="J1" s="70"/>
      <c r="K1" s="71" t="s">
        <v>43</v>
      </c>
      <c r="L1" s="72"/>
      <c r="M1" s="72"/>
      <c r="N1" s="72"/>
      <c r="O1" s="72"/>
      <c r="P1" s="72"/>
      <c r="Q1" s="72"/>
      <c r="R1" s="72"/>
      <c r="S1" s="72"/>
      <c r="T1" s="72"/>
      <c r="U1" s="72"/>
      <c r="V1" s="72"/>
      <c r="W1" s="72"/>
      <c r="X1" s="72"/>
    </row>
    <row r="2" spans="1:24" s="13" customFormat="1" ht="30" customHeight="1" x14ac:dyDescent="0.25">
      <c r="A2" s="11" t="s">
        <v>145</v>
      </c>
      <c r="B2" s="13" t="s">
        <v>21</v>
      </c>
      <c r="C2" s="13" t="s">
        <v>20</v>
      </c>
      <c r="D2" s="13" t="s">
        <v>11</v>
      </c>
      <c r="E2" s="13" t="s">
        <v>146</v>
      </c>
      <c r="F2" s="13" t="s">
        <v>47</v>
      </c>
      <c r="G2" s="13" t="s">
        <v>168</v>
      </c>
      <c r="H2" s="13" t="s">
        <v>169</v>
      </c>
      <c r="I2" s="13" t="s">
        <v>12</v>
      </c>
      <c r="J2" s="13" t="s">
        <v>167</v>
      </c>
      <c r="K2" s="13" t="s">
        <v>147</v>
      </c>
      <c r="L2" s="13" t="s">
        <v>149</v>
      </c>
      <c r="M2" s="13" t="s">
        <v>150</v>
      </c>
      <c r="N2" s="13" t="s">
        <v>151</v>
      </c>
      <c r="O2" s="13" t="s">
        <v>152</v>
      </c>
      <c r="P2" s="13" t="s">
        <v>171</v>
      </c>
      <c r="Q2" s="13" t="s">
        <v>172</v>
      </c>
      <c r="R2" s="13" t="s">
        <v>153</v>
      </c>
      <c r="S2" s="13" t="s">
        <v>154</v>
      </c>
      <c r="T2" s="13" t="s">
        <v>155</v>
      </c>
      <c r="U2" s="13" t="s">
        <v>156</v>
      </c>
      <c r="V2" s="13" t="s">
        <v>157</v>
      </c>
      <c r="W2" s="13" t="s">
        <v>158</v>
      </c>
      <c r="X2" s="13" t="s">
        <v>159</v>
      </c>
    </row>
    <row r="3" spans="1:24" x14ac:dyDescent="0.25">
      <c r="A3" s="92" t="s">
        <v>319</v>
      </c>
      <c r="B3" s="94" t="s">
        <v>350</v>
      </c>
      <c r="C3" s="94" t="s">
        <v>57</v>
      </c>
      <c r="D3" s="87"/>
      <c r="E3" s="86"/>
      <c r="F3" s="88"/>
      <c r="G3" s="89"/>
      <c r="H3" s="89"/>
      <c r="I3" s="90">
        <v>3</v>
      </c>
      <c r="J3" s="91"/>
      <c r="K3" s="49"/>
      <c r="L3" s="49"/>
      <c r="M3" s="49"/>
      <c r="N3" s="49"/>
      <c r="O3" s="49"/>
      <c r="P3" s="50"/>
      <c r="Q3" s="50"/>
      <c r="R3" s="49"/>
      <c r="S3" s="49"/>
      <c r="T3" s="49"/>
      <c r="U3" s="49"/>
      <c r="V3" s="49"/>
      <c r="W3" s="50"/>
      <c r="X3" s="50"/>
    </row>
    <row r="4" spans="1:24" x14ac:dyDescent="0.25">
      <c r="A4" s="109" t="s">
        <v>320</v>
      </c>
      <c r="B4" s="94" t="s">
        <v>351</v>
      </c>
      <c r="C4" s="94" t="s">
        <v>57</v>
      </c>
      <c r="D4" s="110"/>
      <c r="E4" s="12"/>
      <c r="F4" s="112"/>
      <c r="G4" s="12"/>
      <c r="H4" s="12"/>
      <c r="I4" s="113">
        <v>4</v>
      </c>
      <c r="J4" s="111"/>
      <c r="K4" s="114"/>
      <c r="L4" s="114"/>
      <c r="M4" s="114"/>
      <c r="N4" s="114"/>
      <c r="O4" s="114"/>
      <c r="P4" s="115"/>
      <c r="Q4" s="115"/>
      <c r="R4" s="114"/>
      <c r="S4" s="114"/>
      <c r="T4" s="114"/>
      <c r="U4" s="114"/>
      <c r="V4" s="114"/>
      <c r="W4" s="115"/>
      <c r="X4" s="115"/>
    </row>
    <row r="5" spans="1:24" x14ac:dyDescent="0.25">
      <c r="A5" s="109" t="s">
        <v>321</v>
      </c>
      <c r="B5" s="94" t="s">
        <v>352</v>
      </c>
      <c r="C5" s="94" t="s">
        <v>57</v>
      </c>
      <c r="D5" s="110"/>
      <c r="E5" s="12"/>
      <c r="F5" s="112"/>
      <c r="G5" s="12"/>
      <c r="H5" s="12"/>
      <c r="I5" s="113">
        <v>5</v>
      </c>
      <c r="J5" s="111"/>
      <c r="K5" s="114"/>
      <c r="L5" s="114"/>
      <c r="M5" s="114"/>
      <c r="N5" s="114"/>
      <c r="O5" s="114"/>
      <c r="P5" s="115"/>
      <c r="Q5" s="115"/>
      <c r="R5" s="114"/>
      <c r="S5" s="114"/>
      <c r="T5" s="114"/>
      <c r="U5" s="114"/>
      <c r="V5" s="114"/>
      <c r="W5" s="115"/>
      <c r="X5" s="115"/>
    </row>
    <row r="6" spans="1:24" x14ac:dyDescent="0.25">
      <c r="A6" s="109" t="s">
        <v>322</v>
      </c>
      <c r="B6" s="94" t="s">
        <v>353</v>
      </c>
      <c r="C6" s="94" t="s">
        <v>57</v>
      </c>
      <c r="D6" s="110"/>
      <c r="E6" s="12"/>
      <c r="F6" s="112"/>
      <c r="G6" s="12"/>
      <c r="H6" s="12"/>
      <c r="I6" s="113">
        <v>6</v>
      </c>
      <c r="J6" s="111"/>
      <c r="K6" s="114"/>
      <c r="L6" s="114"/>
      <c r="M6" s="114"/>
      <c r="N6" s="114"/>
      <c r="O6" s="114"/>
      <c r="P6" s="115"/>
      <c r="Q6" s="115"/>
      <c r="R6" s="114"/>
      <c r="S6" s="114"/>
      <c r="T6" s="114"/>
      <c r="U6" s="114"/>
      <c r="V6" s="114"/>
      <c r="W6" s="115"/>
      <c r="X6" s="115"/>
    </row>
    <row r="7" spans="1:24" x14ac:dyDescent="0.25">
      <c r="A7" s="109" t="s">
        <v>323</v>
      </c>
      <c r="B7" s="94" t="s">
        <v>354</v>
      </c>
      <c r="C7" s="94" t="s">
        <v>57</v>
      </c>
      <c r="D7" s="110"/>
      <c r="E7" s="12"/>
      <c r="F7" s="112"/>
      <c r="G7" s="12"/>
      <c r="H7" s="12"/>
      <c r="I7" s="113">
        <v>7</v>
      </c>
      <c r="J7" s="111"/>
      <c r="K7" s="114"/>
      <c r="L7" s="114"/>
      <c r="M7" s="114"/>
      <c r="N7" s="114"/>
      <c r="O7" s="114"/>
      <c r="P7" s="115"/>
      <c r="Q7" s="115"/>
      <c r="R7" s="114"/>
      <c r="S7" s="114"/>
      <c r="T7" s="114"/>
      <c r="U7" s="114"/>
      <c r="V7" s="114"/>
      <c r="W7" s="115"/>
      <c r="X7" s="115"/>
    </row>
    <row r="8" spans="1:24" x14ac:dyDescent="0.25">
      <c r="A8" s="109" t="s">
        <v>324</v>
      </c>
      <c r="B8" s="94" t="s">
        <v>355</v>
      </c>
      <c r="C8" s="94" t="s">
        <v>57</v>
      </c>
      <c r="D8" s="110"/>
      <c r="E8" s="12"/>
      <c r="F8" s="112"/>
      <c r="G8" s="12"/>
      <c r="H8" s="12"/>
      <c r="I8" s="113">
        <v>8</v>
      </c>
      <c r="J8" s="111"/>
      <c r="K8" s="114"/>
      <c r="L8" s="114"/>
      <c r="M8" s="114"/>
      <c r="N8" s="114"/>
      <c r="O8" s="114"/>
      <c r="P8" s="115"/>
      <c r="Q8" s="115"/>
      <c r="R8" s="114"/>
      <c r="S8" s="114"/>
      <c r="T8" s="114"/>
      <c r="U8" s="114"/>
      <c r="V8" s="114"/>
      <c r="W8" s="115"/>
      <c r="X8" s="115"/>
    </row>
    <row r="9" spans="1:24" x14ac:dyDescent="0.25">
      <c r="A9" s="109" t="s">
        <v>325</v>
      </c>
      <c r="B9" s="94" t="s">
        <v>356</v>
      </c>
      <c r="C9" s="94" t="s">
        <v>57</v>
      </c>
      <c r="D9" s="110"/>
      <c r="E9" s="12"/>
      <c r="F9" s="112"/>
      <c r="G9" s="12"/>
      <c r="H9" s="12"/>
      <c r="I9" s="113">
        <v>9</v>
      </c>
      <c r="J9" s="111"/>
      <c r="K9" s="114"/>
      <c r="L9" s="114"/>
      <c r="M9" s="114"/>
      <c r="N9" s="114"/>
      <c r="O9" s="114"/>
      <c r="P9" s="115"/>
      <c r="Q9" s="115"/>
      <c r="R9" s="114"/>
      <c r="S9" s="114"/>
      <c r="T9" s="114"/>
      <c r="U9" s="114"/>
      <c r="V9" s="114"/>
      <c r="W9" s="115"/>
      <c r="X9" s="115"/>
    </row>
    <row r="10" spans="1:24" ht="14.25" customHeight="1" x14ac:dyDescent="0.25">
      <c r="A10" s="109" t="s">
        <v>326</v>
      </c>
      <c r="B10" s="94" t="s">
        <v>357</v>
      </c>
      <c r="C10" s="94" t="s">
        <v>57</v>
      </c>
      <c r="D10" s="110"/>
      <c r="E10" s="12"/>
      <c r="F10" s="112"/>
      <c r="G10" s="12"/>
      <c r="H10" s="12"/>
      <c r="I10" s="113">
        <v>10</v>
      </c>
      <c r="J10" s="111"/>
      <c r="K10" s="114"/>
      <c r="L10" s="114"/>
      <c r="M10" s="114"/>
      <c r="N10" s="114"/>
      <c r="O10" s="114"/>
      <c r="P10" s="115"/>
      <c r="Q10" s="115"/>
      <c r="R10" s="114"/>
      <c r="S10" s="114"/>
      <c r="T10" s="114"/>
      <c r="U10" s="114"/>
      <c r="V10" s="114"/>
      <c r="W10" s="115"/>
      <c r="X10" s="115"/>
    </row>
    <row r="11" spans="1:24" x14ac:dyDescent="0.25">
      <c r="A11" s="109" t="s">
        <v>327</v>
      </c>
      <c r="B11" s="94" t="s">
        <v>358</v>
      </c>
      <c r="C11" s="94" t="s">
        <v>57</v>
      </c>
      <c r="D11" s="110"/>
      <c r="E11" s="12"/>
      <c r="F11" s="112"/>
      <c r="G11" s="12"/>
      <c r="H11" s="12"/>
      <c r="I11" s="113">
        <v>11</v>
      </c>
      <c r="J11" s="111"/>
      <c r="K11" s="114"/>
      <c r="L11" s="114"/>
      <c r="M11" s="114"/>
      <c r="N11" s="114"/>
      <c r="O11" s="114"/>
      <c r="P11" s="115"/>
      <c r="Q11" s="115"/>
      <c r="R11" s="114"/>
      <c r="S11" s="114"/>
      <c r="T11" s="114"/>
      <c r="U11" s="114"/>
      <c r="V11" s="114"/>
      <c r="W11" s="115"/>
      <c r="X11" s="115"/>
    </row>
    <row r="12" spans="1:24" x14ac:dyDescent="0.25">
      <c r="A12" s="109" t="s">
        <v>328</v>
      </c>
      <c r="B12" s="94" t="s">
        <v>359</v>
      </c>
      <c r="C12" s="94" t="s">
        <v>57</v>
      </c>
      <c r="D12" s="110"/>
      <c r="E12" s="12"/>
      <c r="F12" s="112"/>
      <c r="G12" s="12"/>
      <c r="H12" s="12"/>
      <c r="I12" s="113">
        <v>12</v>
      </c>
      <c r="J12" s="111"/>
      <c r="K12" s="114"/>
      <c r="L12" s="114"/>
      <c r="M12" s="114"/>
      <c r="N12" s="114"/>
      <c r="O12" s="114"/>
      <c r="P12" s="115"/>
      <c r="Q12" s="115"/>
      <c r="R12" s="114"/>
      <c r="S12" s="114"/>
      <c r="T12" s="114"/>
      <c r="U12" s="114"/>
      <c r="V12" s="114"/>
      <c r="W12" s="115"/>
      <c r="X12" s="115"/>
    </row>
    <row r="13" spans="1:24" x14ac:dyDescent="0.25">
      <c r="A13" s="109" t="s">
        <v>329</v>
      </c>
      <c r="B13" s="94" t="s">
        <v>360</v>
      </c>
      <c r="C13" s="94" t="s">
        <v>57</v>
      </c>
      <c r="D13" s="110"/>
      <c r="E13" s="12"/>
      <c r="F13" s="112"/>
      <c r="G13" s="12"/>
      <c r="H13" s="12"/>
      <c r="I13" s="113">
        <v>13</v>
      </c>
      <c r="J13" s="111"/>
      <c r="K13" s="114"/>
      <c r="L13" s="114"/>
      <c r="M13" s="114"/>
      <c r="N13" s="114"/>
      <c r="O13" s="114"/>
      <c r="P13" s="115"/>
      <c r="Q13" s="115"/>
      <c r="R13" s="114"/>
      <c r="S13" s="114"/>
      <c r="T13" s="114"/>
      <c r="U13" s="114"/>
      <c r="V13" s="114"/>
      <c r="W13" s="115"/>
      <c r="X13" s="115"/>
    </row>
    <row r="14" spans="1:24" x14ac:dyDescent="0.25">
      <c r="A14" s="109" t="s">
        <v>330</v>
      </c>
      <c r="B14" s="94" t="s">
        <v>361</v>
      </c>
      <c r="C14" s="94" t="s">
        <v>57</v>
      </c>
      <c r="D14" s="110"/>
      <c r="E14" s="12"/>
      <c r="F14" s="112"/>
      <c r="G14" s="12"/>
      <c r="H14" s="12"/>
      <c r="I14" s="113">
        <v>14</v>
      </c>
      <c r="J14" s="111"/>
      <c r="K14" s="114"/>
      <c r="L14" s="114"/>
      <c r="M14" s="114"/>
      <c r="N14" s="114"/>
      <c r="O14" s="114"/>
      <c r="P14" s="115"/>
      <c r="Q14" s="115"/>
      <c r="R14" s="114"/>
      <c r="S14" s="114"/>
      <c r="T14" s="114"/>
      <c r="U14" s="114"/>
      <c r="V14" s="114"/>
      <c r="W14" s="115"/>
      <c r="X14" s="115"/>
    </row>
    <row r="15" spans="1:24" x14ac:dyDescent="0.25">
      <c r="A15" s="109" t="s">
        <v>331</v>
      </c>
      <c r="B15" s="94" t="s">
        <v>350</v>
      </c>
      <c r="C15" s="94" t="s">
        <v>60</v>
      </c>
      <c r="D15" s="110"/>
      <c r="E15" s="12"/>
      <c r="F15" s="112"/>
      <c r="G15" s="12"/>
      <c r="H15" s="12"/>
      <c r="I15" s="113">
        <v>15</v>
      </c>
      <c r="J15" s="111"/>
      <c r="K15" s="114"/>
      <c r="L15" s="114"/>
      <c r="M15" s="114"/>
      <c r="N15" s="114"/>
      <c r="O15" s="114"/>
      <c r="P15" s="115"/>
      <c r="Q15" s="115"/>
      <c r="R15" s="114"/>
      <c r="S15" s="114"/>
      <c r="T15" s="114"/>
      <c r="U15" s="114"/>
      <c r="V15" s="114"/>
      <c r="W15" s="115"/>
      <c r="X15" s="115"/>
    </row>
    <row r="16" spans="1:24" x14ac:dyDescent="0.25">
      <c r="A16" s="109" t="s">
        <v>332</v>
      </c>
      <c r="B16" s="94" t="s">
        <v>351</v>
      </c>
      <c r="C16" s="94" t="s">
        <v>60</v>
      </c>
      <c r="D16" s="110"/>
      <c r="E16" s="12"/>
      <c r="F16" s="112"/>
      <c r="G16" s="12"/>
      <c r="H16" s="12"/>
      <c r="I16" s="113">
        <v>16</v>
      </c>
      <c r="J16" s="111"/>
      <c r="K16" s="114"/>
      <c r="L16" s="114"/>
      <c r="M16" s="114"/>
      <c r="N16" s="114"/>
      <c r="O16" s="114"/>
      <c r="P16" s="115"/>
      <c r="Q16" s="115"/>
      <c r="R16" s="114"/>
      <c r="S16" s="114"/>
      <c r="T16" s="114"/>
      <c r="U16" s="114"/>
      <c r="V16" s="114"/>
      <c r="W16" s="115"/>
      <c r="X16" s="115"/>
    </row>
    <row r="17" spans="1:24" x14ac:dyDescent="0.25">
      <c r="A17" s="109" t="s">
        <v>333</v>
      </c>
      <c r="B17" s="94" t="s">
        <v>352</v>
      </c>
      <c r="C17" s="94" t="s">
        <v>60</v>
      </c>
      <c r="D17" s="110"/>
      <c r="E17" s="12"/>
      <c r="F17" s="112"/>
      <c r="G17" s="12"/>
      <c r="H17" s="12"/>
      <c r="I17" s="113">
        <v>17</v>
      </c>
      <c r="J17" s="111"/>
      <c r="K17" s="114"/>
      <c r="L17" s="114"/>
      <c r="M17" s="114"/>
      <c r="N17" s="114"/>
      <c r="O17" s="114"/>
      <c r="P17" s="115"/>
      <c r="Q17" s="115"/>
      <c r="R17" s="114"/>
      <c r="S17" s="114"/>
      <c r="T17" s="114"/>
      <c r="U17" s="114"/>
      <c r="V17" s="114"/>
      <c r="W17" s="115"/>
      <c r="X17" s="115"/>
    </row>
    <row r="18" spans="1:24" x14ac:dyDescent="0.25">
      <c r="A18" s="109" t="s">
        <v>334</v>
      </c>
      <c r="B18" s="94" t="s">
        <v>353</v>
      </c>
      <c r="C18" s="94" t="s">
        <v>60</v>
      </c>
      <c r="D18" s="110"/>
      <c r="E18" s="12"/>
      <c r="F18" s="112"/>
      <c r="G18" s="12"/>
      <c r="H18" s="12"/>
      <c r="I18" s="113">
        <v>18</v>
      </c>
      <c r="J18" s="111"/>
      <c r="K18" s="114"/>
      <c r="L18" s="114"/>
      <c r="M18" s="114"/>
      <c r="N18" s="114"/>
      <c r="O18" s="114"/>
      <c r="P18" s="115"/>
      <c r="Q18" s="115"/>
      <c r="R18" s="114"/>
      <c r="S18" s="114"/>
      <c r="T18" s="114"/>
      <c r="U18" s="114"/>
      <c r="V18" s="114"/>
      <c r="W18" s="115"/>
      <c r="X18" s="115"/>
    </row>
    <row r="19" spans="1:24" x14ac:dyDescent="0.25">
      <c r="A19" s="109" t="s">
        <v>335</v>
      </c>
      <c r="B19" s="94" t="s">
        <v>354</v>
      </c>
      <c r="C19" s="94" t="s">
        <v>60</v>
      </c>
      <c r="D19" s="110"/>
      <c r="E19" s="12"/>
      <c r="F19" s="112"/>
      <c r="G19" s="12"/>
      <c r="H19" s="12"/>
      <c r="I19" s="113">
        <v>19</v>
      </c>
      <c r="J19" s="111"/>
      <c r="K19" s="114"/>
      <c r="L19" s="114"/>
      <c r="M19" s="114"/>
      <c r="N19" s="114"/>
      <c r="O19" s="114"/>
      <c r="P19" s="115"/>
      <c r="Q19" s="115"/>
      <c r="R19" s="114"/>
      <c r="S19" s="114"/>
      <c r="T19" s="114"/>
      <c r="U19" s="114"/>
      <c r="V19" s="114"/>
      <c r="W19" s="115"/>
      <c r="X19" s="115"/>
    </row>
    <row r="20" spans="1:24" x14ac:dyDescent="0.25">
      <c r="A20" s="109" t="s">
        <v>336</v>
      </c>
      <c r="B20" s="94" t="s">
        <v>355</v>
      </c>
      <c r="C20" s="94" t="s">
        <v>60</v>
      </c>
      <c r="D20" s="110"/>
      <c r="E20" s="12"/>
      <c r="F20" s="112"/>
      <c r="G20" s="12"/>
      <c r="H20" s="12"/>
      <c r="I20" s="113">
        <v>20</v>
      </c>
      <c r="J20" s="111"/>
      <c r="K20" s="114"/>
      <c r="L20" s="114"/>
      <c r="M20" s="114"/>
      <c r="N20" s="114"/>
      <c r="O20" s="114"/>
      <c r="P20" s="115"/>
      <c r="Q20" s="115"/>
      <c r="R20" s="114"/>
      <c r="S20" s="114"/>
      <c r="T20" s="114"/>
      <c r="U20" s="114"/>
      <c r="V20" s="114"/>
      <c r="W20" s="115"/>
      <c r="X20" s="115"/>
    </row>
    <row r="21" spans="1:24" x14ac:dyDescent="0.25">
      <c r="A21" s="109" t="s">
        <v>337</v>
      </c>
      <c r="B21" s="94" t="s">
        <v>356</v>
      </c>
      <c r="C21" s="94" t="s">
        <v>60</v>
      </c>
      <c r="D21" s="110"/>
      <c r="E21" s="12"/>
      <c r="F21" s="112"/>
      <c r="G21" s="12"/>
      <c r="H21" s="12"/>
      <c r="I21" s="113">
        <v>21</v>
      </c>
      <c r="J21" s="111"/>
      <c r="K21" s="114"/>
      <c r="L21" s="114"/>
      <c r="M21" s="114"/>
      <c r="N21" s="114"/>
      <c r="O21" s="114"/>
      <c r="P21" s="115"/>
      <c r="Q21" s="115"/>
      <c r="R21" s="114"/>
      <c r="S21" s="114"/>
      <c r="T21" s="114"/>
      <c r="U21" s="114"/>
      <c r="V21" s="114"/>
      <c r="W21" s="115"/>
      <c r="X21" s="115"/>
    </row>
    <row r="22" spans="1:24" x14ac:dyDescent="0.25">
      <c r="A22" s="109" t="s">
        <v>338</v>
      </c>
      <c r="B22" s="94" t="s">
        <v>357</v>
      </c>
      <c r="C22" s="94" t="s">
        <v>60</v>
      </c>
      <c r="D22" s="110"/>
      <c r="E22" s="12"/>
      <c r="F22" s="112"/>
      <c r="G22" s="12"/>
      <c r="H22" s="12"/>
      <c r="I22" s="113">
        <v>22</v>
      </c>
      <c r="J22" s="111"/>
      <c r="K22" s="114"/>
      <c r="L22" s="114"/>
      <c r="M22" s="114"/>
      <c r="N22" s="114"/>
      <c r="O22" s="114"/>
      <c r="P22" s="115"/>
      <c r="Q22" s="115"/>
      <c r="R22" s="114"/>
      <c r="S22" s="114"/>
      <c r="T22" s="114"/>
      <c r="U22" s="114"/>
      <c r="V22" s="114"/>
      <c r="W22" s="115"/>
      <c r="X22" s="115"/>
    </row>
    <row r="23" spans="1:24" x14ac:dyDescent="0.25">
      <c r="A23" s="109" t="s">
        <v>339</v>
      </c>
      <c r="B23" s="94" t="s">
        <v>358</v>
      </c>
      <c r="C23" s="94" t="s">
        <v>60</v>
      </c>
      <c r="D23" s="110"/>
      <c r="E23" s="12"/>
      <c r="F23" s="112"/>
      <c r="G23" s="12"/>
      <c r="H23" s="12"/>
      <c r="I23" s="113">
        <v>23</v>
      </c>
      <c r="J23" s="111"/>
      <c r="K23" s="114"/>
      <c r="L23" s="114"/>
      <c r="M23" s="114"/>
      <c r="N23" s="114"/>
      <c r="O23" s="114"/>
      <c r="P23" s="115"/>
      <c r="Q23" s="115"/>
      <c r="R23" s="114"/>
      <c r="S23" s="114"/>
      <c r="T23" s="114"/>
      <c r="U23" s="114"/>
      <c r="V23" s="114"/>
      <c r="W23" s="115"/>
      <c r="X23" s="115"/>
    </row>
    <row r="24" spans="1:24" x14ac:dyDescent="0.25">
      <c r="A24" s="109" t="s">
        <v>340</v>
      </c>
      <c r="B24" s="94" t="s">
        <v>359</v>
      </c>
      <c r="C24" s="94" t="s">
        <v>60</v>
      </c>
      <c r="D24" s="110"/>
      <c r="E24" s="12"/>
      <c r="F24" s="112"/>
      <c r="G24" s="12"/>
      <c r="H24" s="12"/>
      <c r="I24" s="113">
        <v>24</v>
      </c>
      <c r="J24" s="111"/>
      <c r="K24" s="114"/>
      <c r="L24" s="114"/>
      <c r="M24" s="114"/>
      <c r="N24" s="114"/>
      <c r="O24" s="114"/>
      <c r="P24" s="115"/>
      <c r="Q24" s="115"/>
      <c r="R24" s="114"/>
      <c r="S24" s="114"/>
      <c r="T24" s="114"/>
      <c r="U24" s="114"/>
      <c r="V24" s="114"/>
      <c r="W24" s="115"/>
      <c r="X24" s="115"/>
    </row>
    <row r="25" spans="1:24" x14ac:dyDescent="0.25">
      <c r="A25" s="109" t="s">
        <v>341</v>
      </c>
      <c r="B25" s="94" t="s">
        <v>360</v>
      </c>
      <c r="C25" s="94" t="s">
        <v>60</v>
      </c>
      <c r="D25" s="110"/>
      <c r="E25" s="12"/>
      <c r="F25" s="112"/>
      <c r="G25" s="12"/>
      <c r="H25" s="12"/>
      <c r="I25" s="113">
        <v>25</v>
      </c>
      <c r="J25" s="111"/>
      <c r="K25" s="114"/>
      <c r="L25" s="114"/>
      <c r="M25" s="114"/>
      <c r="N25" s="114"/>
      <c r="O25" s="114"/>
      <c r="P25" s="115"/>
      <c r="Q25" s="115"/>
      <c r="R25" s="114"/>
      <c r="S25" s="114"/>
      <c r="T25" s="114"/>
      <c r="U25" s="114"/>
      <c r="V25" s="114"/>
      <c r="W25" s="115"/>
      <c r="X25" s="115"/>
    </row>
    <row r="26" spans="1:24" x14ac:dyDescent="0.25">
      <c r="A26" s="109" t="s">
        <v>342</v>
      </c>
      <c r="B26" s="94" t="s">
        <v>361</v>
      </c>
      <c r="C26" s="94" t="s">
        <v>60</v>
      </c>
      <c r="D26" s="110"/>
      <c r="E26" s="12"/>
      <c r="F26" s="112"/>
      <c r="G26" s="12"/>
      <c r="H26" s="12"/>
      <c r="I26" s="113">
        <v>26</v>
      </c>
      <c r="J26" s="111"/>
      <c r="K26" s="114"/>
      <c r="L26" s="114"/>
      <c r="M26" s="114"/>
      <c r="N26" s="114"/>
      <c r="O26" s="114"/>
      <c r="P26" s="115"/>
      <c r="Q26" s="115"/>
      <c r="R26" s="114"/>
      <c r="S26" s="114"/>
      <c r="T26" s="114"/>
      <c r="U26" s="114"/>
      <c r="V26" s="114"/>
      <c r="W26" s="115"/>
      <c r="X26" s="115"/>
    </row>
    <row r="27" spans="1:24" x14ac:dyDescent="0.25">
      <c r="A27" s="109" t="s">
        <v>343</v>
      </c>
      <c r="B27" s="94" t="s">
        <v>350</v>
      </c>
      <c r="C27" s="94" t="s">
        <v>62</v>
      </c>
      <c r="D27" s="110"/>
      <c r="E27" s="12"/>
      <c r="F27" s="112"/>
      <c r="G27" s="12"/>
      <c r="H27" s="12"/>
      <c r="I27" s="113">
        <v>27</v>
      </c>
      <c r="J27" s="111"/>
      <c r="K27" s="114"/>
      <c r="L27" s="114"/>
      <c r="M27" s="114"/>
      <c r="N27" s="114"/>
      <c r="O27" s="114"/>
      <c r="P27" s="115"/>
      <c r="Q27" s="115"/>
      <c r="R27" s="114"/>
      <c r="S27" s="114"/>
      <c r="T27" s="114"/>
      <c r="U27" s="114"/>
      <c r="V27" s="114"/>
      <c r="W27" s="115"/>
      <c r="X27" s="115"/>
    </row>
    <row r="28" spans="1:24" x14ac:dyDescent="0.25">
      <c r="A28" s="109" t="s">
        <v>344</v>
      </c>
      <c r="B28" s="94" t="s">
        <v>351</v>
      </c>
      <c r="C28" s="94" t="s">
        <v>62</v>
      </c>
      <c r="D28" s="110"/>
      <c r="E28" s="12"/>
      <c r="F28" s="112"/>
      <c r="G28" s="12"/>
      <c r="H28" s="12"/>
      <c r="I28" s="113">
        <v>28</v>
      </c>
      <c r="J28" s="111"/>
      <c r="K28" s="114"/>
      <c r="L28" s="114"/>
      <c r="M28" s="114"/>
      <c r="N28" s="114"/>
      <c r="O28" s="114"/>
      <c r="P28" s="115"/>
      <c r="Q28" s="115"/>
      <c r="R28" s="114"/>
      <c r="S28" s="114"/>
      <c r="T28" s="114"/>
      <c r="U28" s="114"/>
      <c r="V28" s="114"/>
      <c r="W28" s="115"/>
      <c r="X28" s="115"/>
    </row>
    <row r="29" spans="1:24" x14ac:dyDescent="0.25">
      <c r="A29" s="109" t="s">
        <v>345</v>
      </c>
      <c r="B29" s="94" t="s">
        <v>352</v>
      </c>
      <c r="C29" s="94" t="s">
        <v>62</v>
      </c>
      <c r="D29" s="110"/>
      <c r="E29" s="12"/>
      <c r="F29" s="112"/>
      <c r="G29" s="12"/>
      <c r="H29" s="12"/>
      <c r="I29" s="113">
        <v>29</v>
      </c>
      <c r="J29" s="111"/>
      <c r="K29" s="114"/>
      <c r="L29" s="114"/>
      <c r="M29" s="114"/>
      <c r="N29" s="114"/>
      <c r="O29" s="114"/>
      <c r="P29" s="115"/>
      <c r="Q29" s="115"/>
      <c r="R29" s="114"/>
      <c r="S29" s="114"/>
      <c r="T29" s="114"/>
      <c r="U29" s="114"/>
      <c r="V29" s="114"/>
      <c r="W29" s="115"/>
      <c r="X29" s="115"/>
    </row>
    <row r="30" spans="1:24" x14ac:dyDescent="0.25">
      <c r="A30" s="109" t="s">
        <v>346</v>
      </c>
      <c r="B30" s="94" t="s">
        <v>353</v>
      </c>
      <c r="C30" s="94" t="s">
        <v>62</v>
      </c>
      <c r="D30" s="110"/>
      <c r="E30" s="12"/>
      <c r="F30" s="112"/>
      <c r="G30" s="12"/>
      <c r="H30" s="12"/>
      <c r="I30" s="113">
        <v>30</v>
      </c>
      <c r="J30" s="111"/>
      <c r="K30" s="114"/>
      <c r="L30" s="114"/>
      <c r="M30" s="114"/>
      <c r="N30" s="114"/>
      <c r="O30" s="114"/>
      <c r="P30" s="115"/>
      <c r="Q30" s="115"/>
      <c r="R30" s="114"/>
      <c r="S30" s="114"/>
      <c r="T30" s="114"/>
      <c r="U30" s="114"/>
      <c r="V30" s="114"/>
      <c r="W30" s="115"/>
      <c r="X30" s="115"/>
    </row>
    <row r="31" spans="1:24" x14ac:dyDescent="0.25">
      <c r="A31" s="109" t="s">
        <v>347</v>
      </c>
      <c r="B31" s="94" t="s">
        <v>354</v>
      </c>
      <c r="C31" s="94" t="s">
        <v>62</v>
      </c>
      <c r="D31" s="110"/>
      <c r="E31" s="12"/>
      <c r="F31" s="112"/>
      <c r="G31" s="12"/>
      <c r="H31" s="12"/>
      <c r="I31" s="113">
        <v>31</v>
      </c>
      <c r="J31" s="111"/>
      <c r="K31" s="114"/>
      <c r="L31" s="114"/>
      <c r="M31" s="114"/>
      <c r="N31" s="114"/>
      <c r="O31" s="114"/>
      <c r="P31" s="115"/>
      <c r="Q31" s="115"/>
      <c r="R31" s="114"/>
      <c r="S31" s="114"/>
      <c r="T31" s="114"/>
      <c r="U31" s="114"/>
      <c r="V31" s="114"/>
      <c r="W31" s="115"/>
      <c r="X31" s="115"/>
    </row>
    <row r="32" spans="1:24" x14ac:dyDescent="0.25">
      <c r="A32" s="109" t="s">
        <v>348</v>
      </c>
      <c r="B32" s="94" t="s">
        <v>355</v>
      </c>
      <c r="C32" s="94" t="s">
        <v>62</v>
      </c>
      <c r="D32" s="110"/>
      <c r="E32" s="12"/>
      <c r="F32" s="112"/>
      <c r="G32" s="12"/>
      <c r="H32" s="12"/>
      <c r="I32" s="113">
        <v>32</v>
      </c>
      <c r="J32" s="111"/>
      <c r="K32" s="114"/>
      <c r="L32" s="114"/>
      <c r="M32" s="114"/>
      <c r="N32" s="114"/>
      <c r="O32" s="114"/>
      <c r="P32" s="115"/>
      <c r="Q32" s="115"/>
      <c r="R32" s="114"/>
      <c r="S32" s="114"/>
      <c r="T32" s="114"/>
      <c r="U32" s="114"/>
      <c r="V32" s="114"/>
      <c r="W32" s="115"/>
      <c r="X32" s="115"/>
    </row>
    <row r="33" spans="1:24" x14ac:dyDescent="0.25">
      <c r="A33" s="109" t="s">
        <v>349</v>
      </c>
      <c r="B33" s="94" t="s">
        <v>356</v>
      </c>
      <c r="C33" s="94" t="s">
        <v>62</v>
      </c>
      <c r="D33" s="110"/>
      <c r="E33" s="12"/>
      <c r="F33" s="112"/>
      <c r="G33" s="12"/>
      <c r="H33" s="12"/>
      <c r="I33" s="113">
        <v>33</v>
      </c>
      <c r="J33" s="111"/>
      <c r="K33" s="114"/>
      <c r="L33" s="114"/>
      <c r="M33" s="114"/>
      <c r="N33" s="114"/>
      <c r="O33" s="114"/>
      <c r="P33" s="115"/>
      <c r="Q33" s="115"/>
      <c r="R33" s="114"/>
      <c r="S33" s="114"/>
      <c r="T33" s="114"/>
      <c r="U33" s="114"/>
      <c r="V33" s="114"/>
      <c r="W33" s="115"/>
      <c r="X33" s="115"/>
    </row>
    <row r="34" spans="1:24" x14ac:dyDescent="0.25">
      <c r="A34"/>
    </row>
    <row r="35" spans="1:24" x14ac:dyDescent="0.25">
      <c r="A35"/>
    </row>
    <row r="36" spans="1:24" x14ac:dyDescent="0.25">
      <c r="A36"/>
    </row>
    <row r="37" spans="1:24" x14ac:dyDescent="0.25">
      <c r="A37"/>
    </row>
    <row r="38" spans="1:24" x14ac:dyDescent="0.25">
      <c r="A38"/>
    </row>
    <row r="39" spans="1:24" x14ac:dyDescent="0.25">
      <c r="A39"/>
    </row>
    <row r="40" spans="1:24" x14ac:dyDescent="0.25">
      <c r="A40"/>
    </row>
    <row r="41" spans="1:24" x14ac:dyDescent="0.25">
      <c r="A41"/>
    </row>
    <row r="42" spans="1:24" x14ac:dyDescent="0.25">
      <c r="A42"/>
    </row>
    <row r="43" spans="1:24" x14ac:dyDescent="0.25">
      <c r="A43"/>
    </row>
    <row r="44" spans="1:24" x14ac:dyDescent="0.25">
      <c r="A44"/>
    </row>
    <row r="45" spans="1:24" x14ac:dyDescent="0.25">
      <c r="A45"/>
    </row>
    <row r="46" spans="1:24" x14ac:dyDescent="0.25">
      <c r="A46"/>
    </row>
    <row r="47" spans="1:24" x14ac:dyDescent="0.25">
      <c r="A47"/>
    </row>
    <row r="48" spans="1:24" x14ac:dyDescent="0.25">
      <c r="A48"/>
    </row>
    <row r="49" spans="1:1" x14ac:dyDescent="0.25">
      <c r="A49"/>
    </row>
    <row r="50" spans="1:1" x14ac:dyDescent="0.25">
      <c r="A50"/>
    </row>
    <row r="51" spans="1:1" x14ac:dyDescent="0.25">
      <c r="A51"/>
    </row>
    <row r="52" spans="1:1" x14ac:dyDescent="0.25">
      <c r="A52"/>
    </row>
    <row r="53" spans="1:1" x14ac:dyDescent="0.25">
      <c r="A53"/>
    </row>
    <row r="54" spans="1:1" x14ac:dyDescent="0.25">
      <c r="A54"/>
    </row>
    <row r="55" spans="1:1" x14ac:dyDescent="0.25">
      <c r="A55"/>
    </row>
    <row r="56" spans="1:1" x14ac:dyDescent="0.25">
      <c r="A56"/>
    </row>
    <row r="57" spans="1:1" x14ac:dyDescent="0.25">
      <c r="A57"/>
    </row>
    <row r="58" spans="1:1" x14ac:dyDescent="0.25">
      <c r="A58"/>
    </row>
    <row r="59" spans="1:1" x14ac:dyDescent="0.25">
      <c r="A59"/>
    </row>
    <row r="60" spans="1:1" x14ac:dyDescent="0.25">
      <c r="A60"/>
    </row>
    <row r="61" spans="1:1" x14ac:dyDescent="0.25">
      <c r="A61"/>
    </row>
    <row r="62" spans="1:1" x14ac:dyDescent="0.25">
      <c r="A62"/>
    </row>
    <row r="63" spans="1:1" x14ac:dyDescent="0.25">
      <c r="A63"/>
    </row>
    <row r="64" spans="1:1" x14ac:dyDescent="0.25">
      <c r="A64"/>
    </row>
    <row r="65" spans="1:1" x14ac:dyDescent="0.25">
      <c r="A65"/>
    </row>
  </sheetData>
  <dataConsolidate/>
  <dataValidations count="8">
    <dataValidation allowBlank="1" showInputMessage="1" promptTitle="Group Vertex Color" prompt="To select a color to use for all vertices in the group, right-click and select Select Color on the right-click menu." sqref="B3:B33"/>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C33">
      <formula1>ValidGroupShapes</formula1>
    </dataValidation>
    <dataValidation allowBlank="1" showInputMessage="1" showErrorMessage="1" promptTitle="Group Name" prompt="Enter the name of the group." sqref="A3:A33"/>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E33">
      <formula1>ValidBooleansDefaultFalse</formula1>
    </dataValidation>
    <dataValidation allowBlank="1" sqref="K3:K33"/>
    <dataValidation allowBlank="1" showInputMessage="1" showErrorMessage="1" errorTitle="Invalid Group Collapsed" error="You have entered an unrecognized &quot;group collapsed.&quot;  Try selecting from the drop-down list instead." promptTitle="Group Label" prompt="Enter an optional group label." sqref="F3:F33"/>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33"/>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D33">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169"/>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ht="15" customHeight="1" x14ac:dyDescent="0.25">
      <c r="A1" s="11" t="s">
        <v>145</v>
      </c>
      <c r="B1" s="11" t="s">
        <v>5</v>
      </c>
      <c r="C1" s="11" t="s">
        <v>148</v>
      </c>
    </row>
    <row r="2" spans="1:3" x14ac:dyDescent="0.25">
      <c r="A2" s="93" t="s">
        <v>319</v>
      </c>
      <c r="B2" s="95" t="s">
        <v>240</v>
      </c>
      <c r="C2" s="93">
        <f>VLOOKUP(GroupVertices[[#This Row],[Vertex]], Vertices[], MATCH("ID", Vertices[#Headers], 0), FALSE)</f>
        <v>68</v>
      </c>
    </row>
    <row r="3" spans="1:3" x14ac:dyDescent="0.25">
      <c r="A3" s="93" t="s">
        <v>319</v>
      </c>
      <c r="B3" s="95" t="s">
        <v>282</v>
      </c>
      <c r="C3" s="93">
        <f>VLOOKUP(GroupVertices[[#This Row],[Vertex]], Vertices[], MATCH("ID", Vertices[#Headers], 0), FALSE)</f>
        <v>110</v>
      </c>
    </row>
    <row r="4" spans="1:3" x14ac:dyDescent="0.25">
      <c r="A4" s="93" t="s">
        <v>319</v>
      </c>
      <c r="B4" s="95" t="s">
        <v>278</v>
      </c>
      <c r="C4" s="93">
        <f>VLOOKUP(GroupVertices[[#This Row],[Vertex]], Vertices[], MATCH("ID", Vertices[#Headers], 0), FALSE)</f>
        <v>106</v>
      </c>
    </row>
    <row r="5" spans="1:3" x14ac:dyDescent="0.25">
      <c r="A5" s="93" t="s">
        <v>319</v>
      </c>
      <c r="B5" s="95" t="s">
        <v>291</v>
      </c>
      <c r="C5" s="93">
        <f>VLOOKUP(GroupVertices[[#This Row],[Vertex]], Vertices[], MATCH("ID", Vertices[#Headers], 0), FALSE)</f>
        <v>119</v>
      </c>
    </row>
    <row r="6" spans="1:3" x14ac:dyDescent="0.25">
      <c r="A6" s="93" t="s">
        <v>319</v>
      </c>
      <c r="B6" s="95" t="s">
        <v>229</v>
      </c>
      <c r="C6" s="93">
        <f>VLOOKUP(GroupVertices[[#This Row],[Vertex]], Vertices[], MATCH("ID", Vertices[#Headers], 0), FALSE)</f>
        <v>57</v>
      </c>
    </row>
    <row r="7" spans="1:3" x14ac:dyDescent="0.25">
      <c r="A7" s="93" t="s">
        <v>319</v>
      </c>
      <c r="B7" s="95" t="s">
        <v>228</v>
      </c>
      <c r="C7" s="93">
        <f>VLOOKUP(GroupVertices[[#This Row],[Vertex]], Vertices[], MATCH("ID", Vertices[#Headers], 0), FALSE)</f>
        <v>56</v>
      </c>
    </row>
    <row r="8" spans="1:3" x14ac:dyDescent="0.25">
      <c r="A8" s="93" t="s">
        <v>319</v>
      </c>
      <c r="B8" s="95" t="s">
        <v>231</v>
      </c>
      <c r="C8" s="93">
        <f>VLOOKUP(GroupVertices[[#This Row],[Vertex]], Vertices[], MATCH("ID", Vertices[#Headers], 0), FALSE)</f>
        <v>59</v>
      </c>
    </row>
    <row r="9" spans="1:3" x14ac:dyDescent="0.25">
      <c r="A9" s="93" t="s">
        <v>319</v>
      </c>
      <c r="B9" s="95" t="s">
        <v>232</v>
      </c>
      <c r="C9" s="93">
        <f>VLOOKUP(GroupVertices[[#This Row],[Vertex]], Vertices[], MATCH("ID", Vertices[#Headers], 0), FALSE)</f>
        <v>60</v>
      </c>
    </row>
    <row r="10" spans="1:3" x14ac:dyDescent="0.25">
      <c r="A10" s="93" t="s">
        <v>319</v>
      </c>
      <c r="B10" s="95" t="s">
        <v>227</v>
      </c>
      <c r="C10" s="93">
        <f>VLOOKUP(GroupVertices[[#This Row],[Vertex]], Vertices[], MATCH("ID", Vertices[#Headers], 0), FALSE)</f>
        <v>55</v>
      </c>
    </row>
    <row r="11" spans="1:3" x14ac:dyDescent="0.25">
      <c r="A11" s="93" t="s">
        <v>319</v>
      </c>
      <c r="B11" s="95" t="s">
        <v>194</v>
      </c>
      <c r="C11" s="93">
        <f>VLOOKUP(GroupVertices[[#This Row],[Vertex]], Vertices[], MATCH("ID", Vertices[#Headers], 0), FALSE)</f>
        <v>22</v>
      </c>
    </row>
    <row r="12" spans="1:3" x14ac:dyDescent="0.25">
      <c r="A12" s="93" t="s">
        <v>319</v>
      </c>
      <c r="B12" s="95" t="s">
        <v>192</v>
      </c>
      <c r="C12" s="93">
        <f>VLOOKUP(GroupVertices[[#This Row],[Vertex]], Vertices[], MATCH("ID", Vertices[#Headers], 0), FALSE)</f>
        <v>20</v>
      </c>
    </row>
    <row r="13" spans="1:3" x14ac:dyDescent="0.25">
      <c r="A13" s="93" t="s">
        <v>319</v>
      </c>
      <c r="B13" s="95" t="s">
        <v>216</v>
      </c>
      <c r="C13" s="93">
        <f>VLOOKUP(GroupVertices[[#This Row],[Vertex]], Vertices[], MATCH("ID", Vertices[#Headers], 0), FALSE)</f>
        <v>44</v>
      </c>
    </row>
    <row r="14" spans="1:3" x14ac:dyDescent="0.25">
      <c r="A14" s="93" t="s">
        <v>319</v>
      </c>
      <c r="B14" s="95" t="s">
        <v>238</v>
      </c>
      <c r="C14" s="93">
        <f>VLOOKUP(GroupVertices[[#This Row],[Vertex]], Vertices[], MATCH("ID", Vertices[#Headers], 0), FALSE)</f>
        <v>66</v>
      </c>
    </row>
    <row r="15" spans="1:3" x14ac:dyDescent="0.25">
      <c r="A15" s="93" t="s">
        <v>319</v>
      </c>
      <c r="B15" s="95" t="s">
        <v>248</v>
      </c>
      <c r="C15" s="93">
        <f>VLOOKUP(GroupVertices[[#This Row],[Vertex]], Vertices[], MATCH("ID", Vertices[#Headers], 0), FALSE)</f>
        <v>76</v>
      </c>
    </row>
    <row r="16" spans="1:3" x14ac:dyDescent="0.25">
      <c r="A16" s="93" t="s">
        <v>319</v>
      </c>
      <c r="B16" s="95" t="s">
        <v>249</v>
      </c>
      <c r="C16" s="93">
        <f>VLOOKUP(GroupVertices[[#This Row],[Vertex]], Vertices[], MATCH("ID", Vertices[#Headers], 0), FALSE)</f>
        <v>77</v>
      </c>
    </row>
    <row r="17" spans="1:3" x14ac:dyDescent="0.25">
      <c r="A17" s="93" t="s">
        <v>319</v>
      </c>
      <c r="B17" s="95" t="s">
        <v>250</v>
      </c>
      <c r="C17" s="93">
        <f>VLOOKUP(GroupVertices[[#This Row],[Vertex]], Vertices[], MATCH("ID", Vertices[#Headers], 0), FALSE)</f>
        <v>78</v>
      </c>
    </row>
    <row r="18" spans="1:3" x14ac:dyDescent="0.25">
      <c r="A18" s="93" t="s">
        <v>319</v>
      </c>
      <c r="B18" s="95" t="s">
        <v>239</v>
      </c>
      <c r="C18" s="93">
        <f>VLOOKUP(GroupVertices[[#This Row],[Vertex]], Vertices[], MATCH("ID", Vertices[#Headers], 0), FALSE)</f>
        <v>67</v>
      </c>
    </row>
    <row r="19" spans="1:3" x14ac:dyDescent="0.25">
      <c r="A19" s="93" t="s">
        <v>319</v>
      </c>
      <c r="B19" s="95" t="s">
        <v>217</v>
      </c>
      <c r="C19" s="93">
        <f>VLOOKUP(GroupVertices[[#This Row],[Vertex]], Vertices[], MATCH("ID", Vertices[#Headers], 0), FALSE)</f>
        <v>45</v>
      </c>
    </row>
    <row r="20" spans="1:3" x14ac:dyDescent="0.25">
      <c r="A20" s="93" t="s">
        <v>319</v>
      </c>
      <c r="B20" s="95" t="s">
        <v>179</v>
      </c>
      <c r="C20" s="93">
        <f>VLOOKUP(GroupVertices[[#This Row],[Vertex]], Vertices[], MATCH("ID", Vertices[#Headers], 0), FALSE)</f>
        <v>7</v>
      </c>
    </row>
    <row r="21" spans="1:3" x14ac:dyDescent="0.25">
      <c r="A21" s="93" t="s">
        <v>319</v>
      </c>
      <c r="B21" s="95" t="s">
        <v>196</v>
      </c>
      <c r="C21" s="93">
        <f>VLOOKUP(GroupVertices[[#This Row],[Vertex]], Vertices[], MATCH("ID", Vertices[#Headers], 0), FALSE)</f>
        <v>24</v>
      </c>
    </row>
    <row r="22" spans="1:3" x14ac:dyDescent="0.25">
      <c r="A22" s="93" t="s">
        <v>319</v>
      </c>
      <c r="B22" s="95" t="s">
        <v>197</v>
      </c>
      <c r="C22" s="93">
        <f>VLOOKUP(GroupVertices[[#This Row],[Vertex]], Vertices[], MATCH("ID", Vertices[#Headers], 0), FALSE)</f>
        <v>25</v>
      </c>
    </row>
    <row r="23" spans="1:3" x14ac:dyDescent="0.25">
      <c r="A23" s="93" t="s">
        <v>319</v>
      </c>
      <c r="B23" s="95" t="s">
        <v>180</v>
      </c>
      <c r="C23" s="93">
        <f>VLOOKUP(GroupVertices[[#This Row],[Vertex]], Vertices[], MATCH("ID", Vertices[#Headers], 0), FALSE)</f>
        <v>8</v>
      </c>
    </row>
    <row r="24" spans="1:3" x14ac:dyDescent="0.25">
      <c r="A24" s="93" t="s">
        <v>319</v>
      </c>
      <c r="B24" s="95" t="s">
        <v>195</v>
      </c>
      <c r="C24" s="93">
        <f>VLOOKUP(GroupVertices[[#This Row],[Vertex]], Vertices[], MATCH("ID", Vertices[#Headers], 0), FALSE)</f>
        <v>23</v>
      </c>
    </row>
    <row r="25" spans="1:3" x14ac:dyDescent="0.25">
      <c r="A25" s="93" t="s">
        <v>319</v>
      </c>
      <c r="B25" s="95" t="s">
        <v>269</v>
      </c>
      <c r="C25" s="93">
        <f>VLOOKUP(GroupVertices[[#This Row],[Vertex]], Vertices[], MATCH("ID", Vertices[#Headers], 0), FALSE)</f>
        <v>97</v>
      </c>
    </row>
    <row r="26" spans="1:3" x14ac:dyDescent="0.25">
      <c r="A26" s="93" t="s">
        <v>319</v>
      </c>
      <c r="B26" s="95" t="s">
        <v>267</v>
      </c>
      <c r="C26" s="93">
        <f>VLOOKUP(GroupVertices[[#This Row],[Vertex]], Vertices[], MATCH("ID", Vertices[#Headers], 0), FALSE)</f>
        <v>95</v>
      </c>
    </row>
    <row r="27" spans="1:3" x14ac:dyDescent="0.25">
      <c r="A27" s="93" t="s">
        <v>319</v>
      </c>
      <c r="B27" s="95" t="s">
        <v>266</v>
      </c>
      <c r="C27" s="93">
        <f>VLOOKUP(GroupVertices[[#This Row],[Vertex]], Vertices[], MATCH("ID", Vertices[#Headers], 0), FALSE)</f>
        <v>94</v>
      </c>
    </row>
    <row r="28" spans="1:3" x14ac:dyDescent="0.25">
      <c r="A28" s="93" t="s">
        <v>319</v>
      </c>
      <c r="B28" s="95" t="s">
        <v>301</v>
      </c>
      <c r="C28" s="93">
        <f>VLOOKUP(GroupVertices[[#This Row],[Vertex]], Vertices[], MATCH("ID", Vertices[#Headers], 0), FALSE)</f>
        <v>129</v>
      </c>
    </row>
    <row r="29" spans="1:3" x14ac:dyDescent="0.25">
      <c r="A29" s="93" t="s">
        <v>319</v>
      </c>
      <c r="B29" s="95" t="s">
        <v>268</v>
      </c>
      <c r="C29" s="93">
        <f>VLOOKUP(GroupVertices[[#This Row],[Vertex]], Vertices[], MATCH("ID", Vertices[#Headers], 0), FALSE)</f>
        <v>96</v>
      </c>
    </row>
    <row r="30" spans="1:3" x14ac:dyDescent="0.25">
      <c r="A30" s="93" t="s">
        <v>319</v>
      </c>
      <c r="B30" s="95" t="s">
        <v>198</v>
      </c>
      <c r="C30" s="93">
        <f>VLOOKUP(GroupVertices[[#This Row],[Vertex]], Vertices[], MATCH("ID", Vertices[#Headers], 0), FALSE)</f>
        <v>26</v>
      </c>
    </row>
    <row r="31" spans="1:3" x14ac:dyDescent="0.25">
      <c r="A31" s="93" t="s">
        <v>319</v>
      </c>
      <c r="B31" s="95" t="s">
        <v>218</v>
      </c>
      <c r="C31" s="93">
        <f>VLOOKUP(GroupVertices[[#This Row],[Vertex]], Vertices[], MATCH("ID", Vertices[#Headers], 0), FALSE)</f>
        <v>46</v>
      </c>
    </row>
    <row r="32" spans="1:3" x14ac:dyDescent="0.25">
      <c r="A32" s="93" t="s">
        <v>319</v>
      </c>
      <c r="B32" s="95" t="s">
        <v>193</v>
      </c>
      <c r="C32" s="93">
        <f>VLOOKUP(GroupVertices[[#This Row],[Vertex]], Vertices[], MATCH("ID", Vertices[#Headers], 0), FALSE)</f>
        <v>21</v>
      </c>
    </row>
    <row r="33" spans="1:3" x14ac:dyDescent="0.25">
      <c r="A33" s="93" t="s">
        <v>319</v>
      </c>
      <c r="B33" s="95" t="s">
        <v>276</v>
      </c>
      <c r="C33" s="93">
        <f>VLOOKUP(GroupVertices[[#This Row],[Vertex]], Vertices[], MATCH("ID", Vertices[#Headers], 0), FALSE)</f>
        <v>105</v>
      </c>
    </row>
    <row r="34" spans="1:3" x14ac:dyDescent="0.25">
      <c r="A34" s="93" t="s">
        <v>319</v>
      </c>
      <c r="B34" s="95" t="s">
        <v>294</v>
      </c>
      <c r="C34" s="93">
        <f>VLOOKUP(GroupVertices[[#This Row],[Vertex]], Vertices[], MATCH("ID", Vertices[#Headers], 0), FALSE)</f>
        <v>122</v>
      </c>
    </row>
    <row r="35" spans="1:3" x14ac:dyDescent="0.25">
      <c r="A35" s="93" t="s">
        <v>319</v>
      </c>
      <c r="B35" s="95" t="s">
        <v>215</v>
      </c>
      <c r="C35" s="93">
        <f>VLOOKUP(GroupVertices[[#This Row],[Vertex]], Vertices[], MATCH("ID", Vertices[#Headers], 0), FALSE)</f>
        <v>43</v>
      </c>
    </row>
    <row r="36" spans="1:3" x14ac:dyDescent="0.25">
      <c r="A36" s="93" t="s">
        <v>319</v>
      </c>
      <c r="B36" s="95" t="s">
        <v>295</v>
      </c>
      <c r="C36" s="93">
        <f>VLOOKUP(GroupVertices[[#This Row],[Vertex]], Vertices[], MATCH("ID", Vertices[#Headers], 0), FALSE)</f>
        <v>123</v>
      </c>
    </row>
    <row r="37" spans="1:3" x14ac:dyDescent="0.25">
      <c r="A37" s="93" t="s">
        <v>319</v>
      </c>
      <c r="B37" s="95" t="s">
        <v>296</v>
      </c>
      <c r="C37" s="93">
        <f>VLOOKUP(GroupVertices[[#This Row],[Vertex]], Vertices[], MATCH("ID", Vertices[#Headers], 0), FALSE)</f>
        <v>124</v>
      </c>
    </row>
    <row r="38" spans="1:3" x14ac:dyDescent="0.25">
      <c r="A38" s="93" t="s">
        <v>319</v>
      </c>
      <c r="B38" s="95" t="s">
        <v>230</v>
      </c>
      <c r="C38" s="93">
        <f>VLOOKUP(GroupVertices[[#This Row],[Vertex]], Vertices[], MATCH("ID", Vertices[#Headers], 0), FALSE)</f>
        <v>58</v>
      </c>
    </row>
    <row r="39" spans="1:3" x14ac:dyDescent="0.25">
      <c r="A39" s="93" t="s">
        <v>319</v>
      </c>
      <c r="B39" s="95" t="s">
        <v>283</v>
      </c>
      <c r="C39" s="93">
        <f>VLOOKUP(GroupVertices[[#This Row],[Vertex]], Vertices[], MATCH("ID", Vertices[#Headers], 0), FALSE)</f>
        <v>111</v>
      </c>
    </row>
    <row r="40" spans="1:3" x14ac:dyDescent="0.25">
      <c r="A40" s="93" t="s">
        <v>319</v>
      </c>
      <c r="B40" s="95" t="s">
        <v>225</v>
      </c>
      <c r="C40" s="93">
        <f>VLOOKUP(GroupVertices[[#This Row],[Vertex]], Vertices[], MATCH("ID", Vertices[#Headers], 0), FALSE)</f>
        <v>53</v>
      </c>
    </row>
    <row r="41" spans="1:3" x14ac:dyDescent="0.25">
      <c r="A41" s="93" t="s">
        <v>319</v>
      </c>
      <c r="B41" s="95" t="s">
        <v>226</v>
      </c>
      <c r="C41" s="93">
        <f>VLOOKUP(GroupVertices[[#This Row],[Vertex]], Vertices[], MATCH("ID", Vertices[#Headers], 0), FALSE)</f>
        <v>54</v>
      </c>
    </row>
    <row r="42" spans="1:3" x14ac:dyDescent="0.25">
      <c r="A42" s="93" t="s">
        <v>319</v>
      </c>
      <c r="B42" s="95" t="s">
        <v>177</v>
      </c>
      <c r="C42" s="93">
        <f>VLOOKUP(GroupVertices[[#This Row],[Vertex]], Vertices[], MATCH("ID", Vertices[#Headers], 0), FALSE)</f>
        <v>5</v>
      </c>
    </row>
    <row r="43" spans="1:3" x14ac:dyDescent="0.25">
      <c r="A43" s="93" t="s">
        <v>319</v>
      </c>
      <c r="B43" s="95" t="s">
        <v>176</v>
      </c>
      <c r="C43" s="93">
        <f>VLOOKUP(GroupVertices[[#This Row],[Vertex]], Vertices[], MATCH("ID", Vertices[#Headers], 0), FALSE)</f>
        <v>4</v>
      </c>
    </row>
    <row r="44" spans="1:3" x14ac:dyDescent="0.25">
      <c r="A44" s="93" t="s">
        <v>319</v>
      </c>
      <c r="B44" s="95" t="s">
        <v>178</v>
      </c>
      <c r="C44" s="93">
        <f>VLOOKUP(GroupVertices[[#This Row],[Vertex]], Vertices[], MATCH("ID", Vertices[#Headers], 0), FALSE)</f>
        <v>6</v>
      </c>
    </row>
    <row r="45" spans="1:3" x14ac:dyDescent="0.25">
      <c r="A45" s="93" t="s">
        <v>319</v>
      </c>
      <c r="B45" s="95" t="s">
        <v>175</v>
      </c>
      <c r="C45" s="93">
        <f>VLOOKUP(GroupVertices[[#This Row],[Vertex]], Vertices[], MATCH("ID", Vertices[#Headers], 0), FALSE)</f>
        <v>3</v>
      </c>
    </row>
    <row r="46" spans="1:3" x14ac:dyDescent="0.25">
      <c r="A46" s="93" t="s">
        <v>320</v>
      </c>
      <c r="B46" s="95" t="s">
        <v>213</v>
      </c>
      <c r="C46" s="93">
        <f>VLOOKUP(GroupVertices[[#This Row],[Vertex]], Vertices[], MATCH("ID", Vertices[#Headers], 0), FALSE)</f>
        <v>41</v>
      </c>
    </row>
    <row r="47" spans="1:3" x14ac:dyDescent="0.25">
      <c r="A47" s="93" t="s">
        <v>320</v>
      </c>
      <c r="B47" s="95" t="s">
        <v>214</v>
      </c>
      <c r="C47" s="93">
        <f>VLOOKUP(GroupVertices[[#This Row],[Vertex]], Vertices[], MATCH("ID", Vertices[#Headers], 0), FALSE)</f>
        <v>42</v>
      </c>
    </row>
    <row r="48" spans="1:3" x14ac:dyDescent="0.25">
      <c r="A48" s="93" t="s">
        <v>320</v>
      </c>
      <c r="B48" s="95" t="s">
        <v>241</v>
      </c>
      <c r="C48" s="93">
        <f>VLOOKUP(GroupVertices[[#This Row],[Vertex]], Vertices[], MATCH("ID", Vertices[#Headers], 0), FALSE)</f>
        <v>69</v>
      </c>
    </row>
    <row r="49" spans="1:3" x14ac:dyDescent="0.25">
      <c r="A49" s="93" t="s">
        <v>320</v>
      </c>
      <c r="B49" s="95" t="s">
        <v>270</v>
      </c>
      <c r="C49" s="93">
        <f>VLOOKUP(GroupVertices[[#This Row],[Vertex]], Vertices[], MATCH("ID", Vertices[#Headers], 0), FALSE)</f>
        <v>98</v>
      </c>
    </row>
    <row r="50" spans="1:3" x14ac:dyDescent="0.25">
      <c r="A50" s="93" t="s">
        <v>320</v>
      </c>
      <c r="B50" s="95" t="s">
        <v>271</v>
      </c>
      <c r="C50" s="93">
        <f>VLOOKUP(GroupVertices[[#This Row],[Vertex]], Vertices[], MATCH("ID", Vertices[#Headers], 0), FALSE)</f>
        <v>99</v>
      </c>
    </row>
    <row r="51" spans="1:3" x14ac:dyDescent="0.25">
      <c r="A51" s="93" t="s">
        <v>320</v>
      </c>
      <c r="B51" s="95" t="s">
        <v>242</v>
      </c>
      <c r="C51" s="93">
        <f>VLOOKUP(GroupVertices[[#This Row],[Vertex]], Vertices[], MATCH("ID", Vertices[#Headers], 0), FALSE)</f>
        <v>70</v>
      </c>
    </row>
    <row r="52" spans="1:3" x14ac:dyDescent="0.25">
      <c r="A52" s="93" t="s">
        <v>320</v>
      </c>
      <c r="B52" s="95" t="s">
        <v>299</v>
      </c>
      <c r="C52" s="93">
        <f>VLOOKUP(GroupVertices[[#This Row],[Vertex]], Vertices[], MATCH("ID", Vertices[#Headers], 0), FALSE)</f>
        <v>127</v>
      </c>
    </row>
    <row r="53" spans="1:3" x14ac:dyDescent="0.25">
      <c r="A53" s="93" t="s">
        <v>320</v>
      </c>
      <c r="B53" s="95" t="s">
        <v>190</v>
      </c>
      <c r="C53" s="93">
        <f>VLOOKUP(GroupVertices[[#This Row],[Vertex]], Vertices[], MATCH("ID", Vertices[#Headers], 0), FALSE)</f>
        <v>18</v>
      </c>
    </row>
    <row r="54" spans="1:3" x14ac:dyDescent="0.25">
      <c r="A54" s="93" t="s">
        <v>320</v>
      </c>
      <c r="B54" s="95" t="s">
        <v>191</v>
      </c>
      <c r="C54" s="93">
        <f>VLOOKUP(GroupVertices[[#This Row],[Vertex]], Vertices[], MATCH("ID", Vertices[#Headers], 0), FALSE)</f>
        <v>19</v>
      </c>
    </row>
    <row r="55" spans="1:3" x14ac:dyDescent="0.25">
      <c r="A55" s="93" t="s">
        <v>320</v>
      </c>
      <c r="B55" s="95" t="s">
        <v>189</v>
      </c>
      <c r="C55" s="93">
        <f>VLOOKUP(GroupVertices[[#This Row],[Vertex]], Vertices[], MATCH("ID", Vertices[#Headers], 0), FALSE)</f>
        <v>17</v>
      </c>
    </row>
    <row r="56" spans="1:3" x14ac:dyDescent="0.25">
      <c r="A56" s="93" t="s">
        <v>321</v>
      </c>
      <c r="B56" s="95" t="s">
        <v>224</v>
      </c>
      <c r="C56" s="93">
        <f>VLOOKUP(GroupVertices[[#This Row],[Vertex]], Vertices[], MATCH("ID", Vertices[#Headers], 0), FALSE)</f>
        <v>52</v>
      </c>
    </row>
    <row r="57" spans="1:3" x14ac:dyDescent="0.25">
      <c r="A57" s="93" t="s">
        <v>321</v>
      </c>
      <c r="B57" s="95" t="s">
        <v>277</v>
      </c>
      <c r="C57" s="93">
        <f>VLOOKUP(GroupVertices[[#This Row],[Vertex]], Vertices[], MATCH("ID", Vertices[#Headers], 0), FALSE)</f>
        <v>104</v>
      </c>
    </row>
    <row r="58" spans="1:3" x14ac:dyDescent="0.25">
      <c r="A58" s="93" t="s">
        <v>321</v>
      </c>
      <c r="B58" s="95" t="s">
        <v>275</v>
      </c>
      <c r="C58" s="93">
        <f>VLOOKUP(GroupVertices[[#This Row],[Vertex]], Vertices[], MATCH("ID", Vertices[#Headers], 0), FALSE)</f>
        <v>103</v>
      </c>
    </row>
    <row r="59" spans="1:3" x14ac:dyDescent="0.25">
      <c r="A59" s="93" t="s">
        <v>321</v>
      </c>
      <c r="B59" s="95" t="s">
        <v>264</v>
      </c>
      <c r="C59" s="93">
        <f>VLOOKUP(GroupVertices[[#This Row],[Vertex]], Vertices[], MATCH("ID", Vertices[#Headers], 0), FALSE)</f>
        <v>92</v>
      </c>
    </row>
    <row r="60" spans="1:3" x14ac:dyDescent="0.25">
      <c r="A60" s="93" t="s">
        <v>321</v>
      </c>
      <c r="B60" s="95" t="s">
        <v>265</v>
      </c>
      <c r="C60" s="93">
        <f>VLOOKUP(GroupVertices[[#This Row],[Vertex]], Vertices[], MATCH("ID", Vertices[#Headers], 0), FALSE)</f>
        <v>93</v>
      </c>
    </row>
    <row r="61" spans="1:3" x14ac:dyDescent="0.25">
      <c r="A61" s="93" t="s">
        <v>321</v>
      </c>
      <c r="B61" s="95" t="s">
        <v>279</v>
      </c>
      <c r="C61" s="93">
        <f>VLOOKUP(GroupVertices[[#This Row],[Vertex]], Vertices[], MATCH("ID", Vertices[#Headers], 0), FALSE)</f>
        <v>107</v>
      </c>
    </row>
    <row r="62" spans="1:3" x14ac:dyDescent="0.25">
      <c r="A62" s="93" t="s">
        <v>321</v>
      </c>
      <c r="B62" s="95" t="s">
        <v>223</v>
      </c>
      <c r="C62" s="93">
        <f>VLOOKUP(GroupVertices[[#This Row],[Vertex]], Vertices[], MATCH("ID", Vertices[#Headers], 0), FALSE)</f>
        <v>51</v>
      </c>
    </row>
    <row r="63" spans="1:3" x14ac:dyDescent="0.25">
      <c r="A63" s="93" t="s">
        <v>321</v>
      </c>
      <c r="B63" s="95" t="s">
        <v>222</v>
      </c>
      <c r="C63" s="93">
        <f>VLOOKUP(GroupVertices[[#This Row],[Vertex]], Vertices[], MATCH("ID", Vertices[#Headers], 0), FALSE)</f>
        <v>50</v>
      </c>
    </row>
    <row r="64" spans="1:3" x14ac:dyDescent="0.25">
      <c r="A64" s="93" t="s">
        <v>322</v>
      </c>
      <c r="B64" s="95" t="s">
        <v>258</v>
      </c>
      <c r="C64" s="93">
        <f>VLOOKUP(GroupVertices[[#This Row],[Vertex]], Vertices[], MATCH("ID", Vertices[#Headers], 0), FALSE)</f>
        <v>86</v>
      </c>
    </row>
    <row r="65" spans="1:3" x14ac:dyDescent="0.25">
      <c r="A65" s="93" t="s">
        <v>322</v>
      </c>
      <c r="B65" s="95" t="s">
        <v>246</v>
      </c>
      <c r="C65" s="93">
        <f>VLOOKUP(GroupVertices[[#This Row],[Vertex]], Vertices[], MATCH("ID", Vertices[#Headers], 0), FALSE)</f>
        <v>74</v>
      </c>
    </row>
    <row r="66" spans="1:3" x14ac:dyDescent="0.25">
      <c r="A66" s="93" t="s">
        <v>322</v>
      </c>
      <c r="B66" s="95" t="s">
        <v>259</v>
      </c>
      <c r="C66" s="93">
        <f>VLOOKUP(GroupVertices[[#This Row],[Vertex]], Vertices[], MATCH("ID", Vertices[#Headers], 0), FALSE)</f>
        <v>87</v>
      </c>
    </row>
    <row r="67" spans="1:3" x14ac:dyDescent="0.25">
      <c r="A67" s="93" t="s">
        <v>322</v>
      </c>
      <c r="B67" s="95" t="s">
        <v>247</v>
      </c>
      <c r="C67" s="93">
        <f>VLOOKUP(GroupVertices[[#This Row],[Vertex]], Vertices[], MATCH("ID", Vertices[#Headers], 0), FALSE)</f>
        <v>75</v>
      </c>
    </row>
    <row r="68" spans="1:3" x14ac:dyDescent="0.25">
      <c r="A68" s="93" t="s">
        <v>322</v>
      </c>
      <c r="B68" s="95" t="s">
        <v>245</v>
      </c>
      <c r="C68" s="93">
        <f>VLOOKUP(GroupVertices[[#This Row],[Vertex]], Vertices[], MATCH("ID", Vertices[#Headers], 0), FALSE)</f>
        <v>73</v>
      </c>
    </row>
    <row r="69" spans="1:3" x14ac:dyDescent="0.25">
      <c r="A69" s="93" t="s">
        <v>323</v>
      </c>
      <c r="B69" s="95" t="s">
        <v>234</v>
      </c>
      <c r="C69" s="93">
        <f>VLOOKUP(GroupVertices[[#This Row],[Vertex]], Vertices[], MATCH("ID", Vertices[#Headers], 0), FALSE)</f>
        <v>62</v>
      </c>
    </row>
    <row r="70" spans="1:3" x14ac:dyDescent="0.25">
      <c r="A70" s="93" t="s">
        <v>323</v>
      </c>
      <c r="B70" s="95" t="s">
        <v>235</v>
      </c>
      <c r="C70" s="93">
        <f>VLOOKUP(GroupVertices[[#This Row],[Vertex]], Vertices[], MATCH("ID", Vertices[#Headers], 0), FALSE)</f>
        <v>63</v>
      </c>
    </row>
    <row r="71" spans="1:3" x14ac:dyDescent="0.25">
      <c r="A71" s="93" t="s">
        <v>323</v>
      </c>
      <c r="B71" s="95" t="s">
        <v>236</v>
      </c>
      <c r="C71" s="93">
        <f>VLOOKUP(GroupVertices[[#This Row],[Vertex]], Vertices[], MATCH("ID", Vertices[#Headers], 0), FALSE)</f>
        <v>64</v>
      </c>
    </row>
    <row r="72" spans="1:3" x14ac:dyDescent="0.25">
      <c r="A72" s="93" t="s">
        <v>323</v>
      </c>
      <c r="B72" s="95" t="s">
        <v>237</v>
      </c>
      <c r="C72" s="93">
        <f>VLOOKUP(GroupVertices[[#This Row],[Vertex]], Vertices[], MATCH("ID", Vertices[#Headers], 0), FALSE)</f>
        <v>65</v>
      </c>
    </row>
    <row r="73" spans="1:3" x14ac:dyDescent="0.25">
      <c r="A73" s="93" t="s">
        <v>323</v>
      </c>
      <c r="B73" s="95" t="s">
        <v>233</v>
      </c>
      <c r="C73" s="93">
        <f>VLOOKUP(GroupVertices[[#This Row],[Vertex]], Vertices[], MATCH("ID", Vertices[#Headers], 0), FALSE)</f>
        <v>61</v>
      </c>
    </row>
    <row r="74" spans="1:3" x14ac:dyDescent="0.25">
      <c r="A74" s="93" t="s">
        <v>324</v>
      </c>
      <c r="B74" s="95" t="s">
        <v>257</v>
      </c>
      <c r="C74" s="93">
        <f>VLOOKUP(GroupVertices[[#This Row],[Vertex]], Vertices[], MATCH("ID", Vertices[#Headers], 0), FALSE)</f>
        <v>85</v>
      </c>
    </row>
    <row r="75" spans="1:3" x14ac:dyDescent="0.25">
      <c r="A75" s="93" t="s">
        <v>324</v>
      </c>
      <c r="B75" s="95" t="s">
        <v>220</v>
      </c>
      <c r="C75" s="93">
        <f>VLOOKUP(GroupVertices[[#This Row],[Vertex]], Vertices[], MATCH("ID", Vertices[#Headers], 0), FALSE)</f>
        <v>48</v>
      </c>
    </row>
    <row r="76" spans="1:3" x14ac:dyDescent="0.25">
      <c r="A76" s="93" t="s">
        <v>324</v>
      </c>
      <c r="B76" s="95" t="s">
        <v>221</v>
      </c>
      <c r="C76" s="93">
        <f>VLOOKUP(GroupVertices[[#This Row],[Vertex]], Vertices[], MATCH("ID", Vertices[#Headers], 0), FALSE)</f>
        <v>49</v>
      </c>
    </row>
    <row r="77" spans="1:3" x14ac:dyDescent="0.25">
      <c r="A77" s="93" t="s">
        <v>324</v>
      </c>
      <c r="B77" s="95" t="s">
        <v>219</v>
      </c>
      <c r="C77" s="93">
        <f>VLOOKUP(GroupVertices[[#This Row],[Vertex]], Vertices[], MATCH("ID", Vertices[#Headers], 0), FALSE)</f>
        <v>47</v>
      </c>
    </row>
    <row r="78" spans="1:3" x14ac:dyDescent="0.25">
      <c r="A78" s="93" t="s">
        <v>325</v>
      </c>
      <c r="B78" s="95" t="s">
        <v>186</v>
      </c>
      <c r="C78" s="93">
        <f>VLOOKUP(GroupVertices[[#This Row],[Vertex]], Vertices[], MATCH("ID", Vertices[#Headers], 0), FALSE)</f>
        <v>14</v>
      </c>
    </row>
    <row r="79" spans="1:3" x14ac:dyDescent="0.25">
      <c r="A79" s="93" t="s">
        <v>325</v>
      </c>
      <c r="B79" s="95" t="s">
        <v>187</v>
      </c>
      <c r="C79" s="93">
        <f>VLOOKUP(GroupVertices[[#This Row],[Vertex]], Vertices[], MATCH("ID", Vertices[#Headers], 0), FALSE)</f>
        <v>15</v>
      </c>
    </row>
    <row r="80" spans="1:3" x14ac:dyDescent="0.25">
      <c r="A80" s="93" t="s">
        <v>325</v>
      </c>
      <c r="B80" s="95" t="s">
        <v>188</v>
      </c>
      <c r="C80" s="93">
        <f>VLOOKUP(GroupVertices[[#This Row],[Vertex]], Vertices[], MATCH("ID", Vertices[#Headers], 0), FALSE)</f>
        <v>16</v>
      </c>
    </row>
    <row r="81" spans="1:3" x14ac:dyDescent="0.25">
      <c r="A81" s="93" t="s">
        <v>325</v>
      </c>
      <c r="B81" s="95" t="s">
        <v>185</v>
      </c>
      <c r="C81" s="93">
        <f>VLOOKUP(GroupVertices[[#This Row],[Vertex]], Vertices[], MATCH("ID", Vertices[#Headers], 0), FALSE)</f>
        <v>13</v>
      </c>
    </row>
    <row r="82" spans="1:3" x14ac:dyDescent="0.25">
      <c r="A82" s="93" t="s">
        <v>326</v>
      </c>
      <c r="B82" s="95" t="s">
        <v>182</v>
      </c>
      <c r="C82" s="93">
        <f>VLOOKUP(GroupVertices[[#This Row],[Vertex]], Vertices[], MATCH("ID", Vertices[#Headers], 0), FALSE)</f>
        <v>10</v>
      </c>
    </row>
    <row r="83" spans="1:3" x14ac:dyDescent="0.25">
      <c r="A83" s="93" t="s">
        <v>326</v>
      </c>
      <c r="B83" s="95" t="s">
        <v>183</v>
      </c>
      <c r="C83" s="93">
        <f>VLOOKUP(GroupVertices[[#This Row],[Vertex]], Vertices[], MATCH("ID", Vertices[#Headers], 0), FALSE)</f>
        <v>11</v>
      </c>
    </row>
    <row r="84" spans="1:3" x14ac:dyDescent="0.25">
      <c r="A84" s="93" t="s">
        <v>326</v>
      </c>
      <c r="B84" s="95" t="s">
        <v>184</v>
      </c>
      <c r="C84" s="93">
        <f>VLOOKUP(GroupVertices[[#This Row],[Vertex]], Vertices[], MATCH("ID", Vertices[#Headers], 0), FALSE)</f>
        <v>12</v>
      </c>
    </row>
    <row r="85" spans="1:3" x14ac:dyDescent="0.25">
      <c r="A85" s="93" t="s">
        <v>326</v>
      </c>
      <c r="B85" s="95" t="s">
        <v>181</v>
      </c>
      <c r="C85" s="93">
        <f>VLOOKUP(GroupVertices[[#This Row],[Vertex]], Vertices[], MATCH("ID", Vertices[#Headers], 0), FALSE)</f>
        <v>9</v>
      </c>
    </row>
    <row r="86" spans="1:3" x14ac:dyDescent="0.25">
      <c r="A86" s="93" t="s">
        <v>327</v>
      </c>
      <c r="B86" s="95" t="s">
        <v>287</v>
      </c>
      <c r="C86" s="93">
        <f>VLOOKUP(GroupVertices[[#This Row],[Vertex]], Vertices[], MATCH("ID", Vertices[#Headers], 0), FALSE)</f>
        <v>115</v>
      </c>
    </row>
    <row r="87" spans="1:3" x14ac:dyDescent="0.25">
      <c r="A87" s="93" t="s">
        <v>327</v>
      </c>
      <c r="B87" s="95" t="s">
        <v>288</v>
      </c>
      <c r="C87" s="93">
        <f>VLOOKUP(GroupVertices[[#This Row],[Vertex]], Vertices[], MATCH("ID", Vertices[#Headers], 0), FALSE)</f>
        <v>116</v>
      </c>
    </row>
    <row r="88" spans="1:3" x14ac:dyDescent="0.25">
      <c r="A88" s="93" t="s">
        <v>327</v>
      </c>
      <c r="B88" s="95" t="s">
        <v>286</v>
      </c>
      <c r="C88" s="93">
        <f>VLOOKUP(GroupVertices[[#This Row],[Vertex]], Vertices[], MATCH("ID", Vertices[#Headers], 0), FALSE)</f>
        <v>114</v>
      </c>
    </row>
    <row r="89" spans="1:3" x14ac:dyDescent="0.25">
      <c r="A89" s="93" t="s">
        <v>328</v>
      </c>
      <c r="B89" s="95" t="s">
        <v>273</v>
      </c>
      <c r="C89" s="93">
        <f>VLOOKUP(GroupVertices[[#This Row],[Vertex]], Vertices[], MATCH("ID", Vertices[#Headers], 0), FALSE)</f>
        <v>101</v>
      </c>
    </row>
    <row r="90" spans="1:3" x14ac:dyDescent="0.25">
      <c r="A90" s="93" t="s">
        <v>328</v>
      </c>
      <c r="B90" s="95" t="s">
        <v>274</v>
      </c>
      <c r="C90" s="93">
        <f>VLOOKUP(GroupVertices[[#This Row],[Vertex]], Vertices[], MATCH("ID", Vertices[#Headers], 0), FALSE)</f>
        <v>102</v>
      </c>
    </row>
    <row r="91" spans="1:3" x14ac:dyDescent="0.25">
      <c r="A91" s="93" t="s">
        <v>328</v>
      </c>
      <c r="B91" s="95" t="s">
        <v>272</v>
      </c>
      <c r="C91" s="93">
        <f>VLOOKUP(GroupVertices[[#This Row],[Vertex]], Vertices[], MATCH("ID", Vertices[#Headers], 0), FALSE)</f>
        <v>100</v>
      </c>
    </row>
    <row r="92" spans="1:3" x14ac:dyDescent="0.25">
      <c r="A92" s="93" t="s">
        <v>329</v>
      </c>
      <c r="B92" s="95" t="s">
        <v>202</v>
      </c>
      <c r="C92" s="93">
        <f>VLOOKUP(GroupVertices[[#This Row],[Vertex]], Vertices[], MATCH("ID", Vertices[#Headers], 0), FALSE)</f>
        <v>30</v>
      </c>
    </row>
    <row r="93" spans="1:3" x14ac:dyDescent="0.25">
      <c r="A93" s="93" t="s">
        <v>329</v>
      </c>
      <c r="B93" s="95" t="s">
        <v>203</v>
      </c>
      <c r="C93" s="93">
        <f>VLOOKUP(GroupVertices[[#This Row],[Vertex]], Vertices[], MATCH("ID", Vertices[#Headers], 0), FALSE)</f>
        <v>31</v>
      </c>
    </row>
    <row r="94" spans="1:3" x14ac:dyDescent="0.25">
      <c r="A94" s="93" t="s">
        <v>329</v>
      </c>
      <c r="B94" s="95" t="s">
        <v>201</v>
      </c>
      <c r="C94" s="93">
        <f>VLOOKUP(GroupVertices[[#This Row],[Vertex]], Vertices[], MATCH("ID", Vertices[#Headers], 0), FALSE)</f>
        <v>29</v>
      </c>
    </row>
    <row r="95" spans="1:3" x14ac:dyDescent="0.25">
      <c r="A95" s="93" t="s">
        <v>330</v>
      </c>
      <c r="B95" s="95" t="s">
        <v>300</v>
      </c>
      <c r="C95" s="93">
        <f>VLOOKUP(GroupVertices[[#This Row],[Vertex]], Vertices[], MATCH("ID", Vertices[#Headers], 0), FALSE)</f>
        <v>128</v>
      </c>
    </row>
    <row r="96" spans="1:3" x14ac:dyDescent="0.25">
      <c r="A96" s="93" t="s">
        <v>330</v>
      </c>
      <c r="B96" s="95" t="s">
        <v>298</v>
      </c>
      <c r="C96" s="93">
        <f>VLOOKUP(GroupVertices[[#This Row],[Vertex]], Vertices[], MATCH("ID", Vertices[#Headers], 0), FALSE)</f>
        <v>126</v>
      </c>
    </row>
    <row r="97" spans="1:3" x14ac:dyDescent="0.25">
      <c r="A97" s="93" t="s">
        <v>330</v>
      </c>
      <c r="B97" s="95" t="s">
        <v>297</v>
      </c>
      <c r="C97" s="93">
        <f>VLOOKUP(GroupVertices[[#This Row],[Vertex]], Vertices[], MATCH("ID", Vertices[#Headers], 0), FALSE)</f>
        <v>125</v>
      </c>
    </row>
    <row r="98" spans="1:3" x14ac:dyDescent="0.25">
      <c r="A98" s="93" t="s">
        <v>331</v>
      </c>
      <c r="B98" s="95" t="s">
        <v>209</v>
      </c>
      <c r="C98" s="93">
        <f>VLOOKUP(GroupVertices[[#This Row],[Vertex]], Vertices[], MATCH("ID", Vertices[#Headers], 0), FALSE)</f>
        <v>37</v>
      </c>
    </row>
    <row r="99" spans="1:3" x14ac:dyDescent="0.25">
      <c r="A99" s="93" t="s">
        <v>331</v>
      </c>
      <c r="B99" s="95" t="s">
        <v>210</v>
      </c>
      <c r="C99" s="93">
        <f>VLOOKUP(GroupVertices[[#This Row],[Vertex]], Vertices[], MATCH("ID", Vertices[#Headers], 0), FALSE)</f>
        <v>38</v>
      </c>
    </row>
    <row r="100" spans="1:3" x14ac:dyDescent="0.25">
      <c r="A100" s="93" t="s">
        <v>331</v>
      </c>
      <c r="B100" s="95" t="s">
        <v>208</v>
      </c>
      <c r="C100" s="93">
        <f>VLOOKUP(GroupVertices[[#This Row],[Vertex]], Vertices[], MATCH("ID", Vertices[#Headers], 0), FALSE)</f>
        <v>36</v>
      </c>
    </row>
    <row r="101" spans="1:3" x14ac:dyDescent="0.25">
      <c r="A101" s="93" t="s">
        <v>332</v>
      </c>
      <c r="B101" s="95" t="s">
        <v>307</v>
      </c>
      <c r="C101" s="93">
        <f>VLOOKUP(GroupVertices[[#This Row],[Vertex]], Vertices[], MATCH("ID", Vertices[#Headers], 0), FALSE)</f>
        <v>135</v>
      </c>
    </row>
    <row r="102" spans="1:3" x14ac:dyDescent="0.25">
      <c r="A102" s="93" t="s">
        <v>332</v>
      </c>
      <c r="B102" s="95" t="s">
        <v>306</v>
      </c>
      <c r="C102" s="93">
        <f>VLOOKUP(GroupVertices[[#This Row],[Vertex]], Vertices[], MATCH("ID", Vertices[#Headers], 0), FALSE)</f>
        <v>134</v>
      </c>
    </row>
    <row r="103" spans="1:3" x14ac:dyDescent="0.25">
      <c r="A103" s="93" t="s">
        <v>333</v>
      </c>
      <c r="B103" s="95" t="s">
        <v>285</v>
      </c>
      <c r="C103" s="93">
        <f>VLOOKUP(GroupVertices[[#This Row],[Vertex]], Vertices[], MATCH("ID", Vertices[#Headers], 0), FALSE)</f>
        <v>113</v>
      </c>
    </row>
    <row r="104" spans="1:3" x14ac:dyDescent="0.25">
      <c r="A104" s="93" t="s">
        <v>333</v>
      </c>
      <c r="B104" s="95" t="s">
        <v>284</v>
      </c>
      <c r="C104" s="93">
        <f>VLOOKUP(GroupVertices[[#This Row],[Vertex]], Vertices[], MATCH("ID", Vertices[#Headers], 0), FALSE)</f>
        <v>112</v>
      </c>
    </row>
    <row r="105" spans="1:3" x14ac:dyDescent="0.25">
      <c r="A105" s="93" t="s">
        <v>334</v>
      </c>
      <c r="B105" s="95" t="s">
        <v>281</v>
      </c>
      <c r="C105" s="93">
        <f>VLOOKUP(GroupVertices[[#This Row],[Vertex]], Vertices[], MATCH("ID", Vertices[#Headers], 0), FALSE)</f>
        <v>109</v>
      </c>
    </row>
    <row r="106" spans="1:3" x14ac:dyDescent="0.25">
      <c r="A106" s="93" t="s">
        <v>334</v>
      </c>
      <c r="B106" s="95" t="s">
        <v>280</v>
      </c>
      <c r="C106" s="93">
        <f>VLOOKUP(GroupVertices[[#This Row],[Vertex]], Vertices[], MATCH("ID", Vertices[#Headers], 0), FALSE)</f>
        <v>108</v>
      </c>
    </row>
    <row r="107" spans="1:3" x14ac:dyDescent="0.25">
      <c r="A107" s="93" t="s">
        <v>335</v>
      </c>
      <c r="B107" s="95" t="s">
        <v>290</v>
      </c>
      <c r="C107" s="93">
        <f>VLOOKUP(GroupVertices[[#This Row],[Vertex]], Vertices[], MATCH("ID", Vertices[#Headers], 0), FALSE)</f>
        <v>118</v>
      </c>
    </row>
    <row r="108" spans="1:3" x14ac:dyDescent="0.25">
      <c r="A108" s="93" t="s">
        <v>335</v>
      </c>
      <c r="B108" s="95" t="s">
        <v>289</v>
      </c>
      <c r="C108" s="93">
        <f>VLOOKUP(GroupVertices[[#This Row],[Vertex]], Vertices[], MATCH("ID", Vertices[#Headers], 0), FALSE)</f>
        <v>117</v>
      </c>
    </row>
    <row r="109" spans="1:3" x14ac:dyDescent="0.25">
      <c r="A109" s="93" t="s">
        <v>336</v>
      </c>
      <c r="B109" s="95" t="s">
        <v>303</v>
      </c>
      <c r="C109" s="93">
        <f>VLOOKUP(GroupVertices[[#This Row],[Vertex]], Vertices[], MATCH("ID", Vertices[#Headers], 0), FALSE)</f>
        <v>131</v>
      </c>
    </row>
    <row r="110" spans="1:3" x14ac:dyDescent="0.25">
      <c r="A110" s="93" t="s">
        <v>336</v>
      </c>
      <c r="B110" s="95" t="s">
        <v>302</v>
      </c>
      <c r="C110" s="93">
        <f>VLOOKUP(GroupVertices[[#This Row],[Vertex]], Vertices[], MATCH("ID", Vertices[#Headers], 0), FALSE)</f>
        <v>130</v>
      </c>
    </row>
    <row r="111" spans="1:3" x14ac:dyDescent="0.25">
      <c r="A111" s="93" t="s">
        <v>337</v>
      </c>
      <c r="B111" s="95" t="s">
        <v>309</v>
      </c>
      <c r="C111" s="93">
        <f>VLOOKUP(GroupVertices[[#This Row],[Vertex]], Vertices[], MATCH("ID", Vertices[#Headers], 0), FALSE)</f>
        <v>137</v>
      </c>
    </row>
    <row r="112" spans="1:3" x14ac:dyDescent="0.25">
      <c r="A112" s="93" t="s">
        <v>337</v>
      </c>
      <c r="B112" s="95" t="s">
        <v>308</v>
      </c>
      <c r="C112" s="93">
        <f>VLOOKUP(GroupVertices[[#This Row],[Vertex]], Vertices[], MATCH("ID", Vertices[#Headers], 0), FALSE)</f>
        <v>136</v>
      </c>
    </row>
    <row r="113" spans="1:3" x14ac:dyDescent="0.25">
      <c r="A113" s="93" t="s">
        <v>338</v>
      </c>
      <c r="B113" s="95" t="s">
        <v>293</v>
      </c>
      <c r="C113" s="93">
        <f>VLOOKUP(GroupVertices[[#This Row],[Vertex]], Vertices[], MATCH("ID", Vertices[#Headers], 0), FALSE)</f>
        <v>121</v>
      </c>
    </row>
    <row r="114" spans="1:3" x14ac:dyDescent="0.25">
      <c r="A114" s="93" t="s">
        <v>338</v>
      </c>
      <c r="B114" s="95" t="s">
        <v>292</v>
      </c>
      <c r="C114" s="93">
        <f>VLOOKUP(GroupVertices[[#This Row],[Vertex]], Vertices[], MATCH("ID", Vertices[#Headers], 0), FALSE)</f>
        <v>120</v>
      </c>
    </row>
    <row r="115" spans="1:3" x14ac:dyDescent="0.25">
      <c r="A115" s="93" t="s">
        <v>339</v>
      </c>
      <c r="B115" s="95" t="s">
        <v>305</v>
      </c>
      <c r="C115" s="93">
        <f>VLOOKUP(GroupVertices[[#This Row],[Vertex]], Vertices[], MATCH("ID", Vertices[#Headers], 0), FALSE)</f>
        <v>133</v>
      </c>
    </row>
    <row r="116" spans="1:3" x14ac:dyDescent="0.25">
      <c r="A116" s="93" t="s">
        <v>339</v>
      </c>
      <c r="B116" s="95" t="s">
        <v>304</v>
      </c>
      <c r="C116" s="93">
        <f>VLOOKUP(GroupVertices[[#This Row],[Vertex]], Vertices[], MATCH("ID", Vertices[#Headers], 0), FALSE)</f>
        <v>132</v>
      </c>
    </row>
    <row r="117" spans="1:3" x14ac:dyDescent="0.25">
      <c r="A117" s="93" t="s">
        <v>340</v>
      </c>
      <c r="B117" s="95" t="s">
        <v>212</v>
      </c>
      <c r="C117" s="93">
        <f>VLOOKUP(GroupVertices[[#This Row],[Vertex]], Vertices[], MATCH("ID", Vertices[#Headers], 0), FALSE)</f>
        <v>40</v>
      </c>
    </row>
    <row r="118" spans="1:3" x14ac:dyDescent="0.25">
      <c r="A118" s="93" t="s">
        <v>340</v>
      </c>
      <c r="B118" s="95" t="s">
        <v>211</v>
      </c>
      <c r="C118" s="93">
        <f>VLOOKUP(GroupVertices[[#This Row],[Vertex]], Vertices[], MATCH("ID", Vertices[#Headers], 0), FALSE)</f>
        <v>39</v>
      </c>
    </row>
    <row r="119" spans="1:3" x14ac:dyDescent="0.25">
      <c r="A119" s="93" t="s">
        <v>341</v>
      </c>
      <c r="B119" s="95" t="s">
        <v>244</v>
      </c>
      <c r="C119" s="93">
        <f>VLOOKUP(GroupVertices[[#This Row],[Vertex]], Vertices[], MATCH("ID", Vertices[#Headers], 0), FALSE)</f>
        <v>72</v>
      </c>
    </row>
    <row r="120" spans="1:3" x14ac:dyDescent="0.25">
      <c r="A120" s="93" t="s">
        <v>341</v>
      </c>
      <c r="B120" s="95" t="s">
        <v>243</v>
      </c>
      <c r="C120" s="93">
        <f>VLOOKUP(GroupVertices[[#This Row],[Vertex]], Vertices[], MATCH("ID", Vertices[#Headers], 0), FALSE)</f>
        <v>71</v>
      </c>
    </row>
    <row r="121" spans="1:3" x14ac:dyDescent="0.25">
      <c r="A121" s="93" t="s">
        <v>342</v>
      </c>
      <c r="B121" s="95" t="s">
        <v>207</v>
      </c>
      <c r="C121" s="93">
        <f>VLOOKUP(GroupVertices[[#This Row],[Vertex]], Vertices[], MATCH("ID", Vertices[#Headers], 0), FALSE)</f>
        <v>35</v>
      </c>
    </row>
    <row r="122" spans="1:3" x14ac:dyDescent="0.25">
      <c r="A122" s="93" t="s">
        <v>342</v>
      </c>
      <c r="B122" s="95" t="s">
        <v>206</v>
      </c>
      <c r="C122" s="93">
        <f>VLOOKUP(GroupVertices[[#This Row],[Vertex]], Vertices[], MATCH("ID", Vertices[#Headers], 0), FALSE)</f>
        <v>34</v>
      </c>
    </row>
    <row r="123" spans="1:3" x14ac:dyDescent="0.25">
      <c r="A123" s="93" t="s">
        <v>343</v>
      </c>
      <c r="B123" s="95" t="s">
        <v>200</v>
      </c>
      <c r="C123" s="93">
        <f>VLOOKUP(GroupVertices[[#This Row],[Vertex]], Vertices[], MATCH("ID", Vertices[#Headers], 0), FALSE)</f>
        <v>28</v>
      </c>
    </row>
    <row r="124" spans="1:3" x14ac:dyDescent="0.25">
      <c r="A124" s="93" t="s">
        <v>343</v>
      </c>
      <c r="B124" s="95" t="s">
        <v>199</v>
      </c>
      <c r="C124" s="93">
        <f>VLOOKUP(GroupVertices[[#This Row],[Vertex]], Vertices[], MATCH("ID", Vertices[#Headers], 0), FALSE)</f>
        <v>27</v>
      </c>
    </row>
    <row r="125" spans="1:3" x14ac:dyDescent="0.25">
      <c r="A125" s="93" t="s">
        <v>344</v>
      </c>
      <c r="B125" s="95" t="s">
        <v>205</v>
      </c>
      <c r="C125" s="93">
        <f>VLOOKUP(GroupVertices[[#This Row],[Vertex]], Vertices[], MATCH("ID", Vertices[#Headers], 0), FALSE)</f>
        <v>33</v>
      </c>
    </row>
    <row r="126" spans="1:3" x14ac:dyDescent="0.25">
      <c r="A126" s="93" t="s">
        <v>344</v>
      </c>
      <c r="B126" s="95" t="s">
        <v>204</v>
      </c>
      <c r="C126" s="93">
        <f>VLOOKUP(GroupVertices[[#This Row],[Vertex]], Vertices[], MATCH("ID", Vertices[#Headers], 0), FALSE)</f>
        <v>32</v>
      </c>
    </row>
    <row r="127" spans="1:3" x14ac:dyDescent="0.25">
      <c r="A127" s="93" t="s">
        <v>345</v>
      </c>
      <c r="B127" s="95" t="s">
        <v>261</v>
      </c>
      <c r="C127" s="93">
        <f>VLOOKUP(GroupVertices[[#This Row],[Vertex]], Vertices[], MATCH("ID", Vertices[#Headers], 0), FALSE)</f>
        <v>89</v>
      </c>
    </row>
    <row r="128" spans="1:3" x14ac:dyDescent="0.25">
      <c r="A128" s="93" t="s">
        <v>345</v>
      </c>
      <c r="B128" s="95" t="s">
        <v>260</v>
      </c>
      <c r="C128" s="93">
        <f>VLOOKUP(GroupVertices[[#This Row],[Vertex]], Vertices[], MATCH("ID", Vertices[#Headers], 0), FALSE)</f>
        <v>88</v>
      </c>
    </row>
    <row r="129" spans="1:3" x14ac:dyDescent="0.25">
      <c r="A129" s="93" t="s">
        <v>346</v>
      </c>
      <c r="B129" s="95" t="s">
        <v>263</v>
      </c>
      <c r="C129" s="93">
        <f>VLOOKUP(GroupVertices[[#This Row],[Vertex]], Vertices[], MATCH("ID", Vertices[#Headers], 0), FALSE)</f>
        <v>91</v>
      </c>
    </row>
    <row r="130" spans="1:3" x14ac:dyDescent="0.25">
      <c r="A130" s="93" t="s">
        <v>346</v>
      </c>
      <c r="B130" s="95" t="s">
        <v>262</v>
      </c>
      <c r="C130" s="93">
        <f>VLOOKUP(GroupVertices[[#This Row],[Vertex]], Vertices[], MATCH("ID", Vertices[#Headers], 0), FALSE)</f>
        <v>90</v>
      </c>
    </row>
    <row r="131" spans="1:3" x14ac:dyDescent="0.25">
      <c r="A131" s="93" t="s">
        <v>347</v>
      </c>
      <c r="B131" s="95" t="s">
        <v>256</v>
      </c>
      <c r="C131" s="93">
        <f>VLOOKUP(GroupVertices[[#This Row],[Vertex]], Vertices[], MATCH("ID", Vertices[#Headers], 0), FALSE)</f>
        <v>84</v>
      </c>
    </row>
    <row r="132" spans="1:3" x14ac:dyDescent="0.25">
      <c r="A132" s="93" t="s">
        <v>347</v>
      </c>
      <c r="B132" s="95" t="s">
        <v>255</v>
      </c>
      <c r="C132" s="93">
        <f>VLOOKUP(GroupVertices[[#This Row],[Vertex]], Vertices[], MATCH("ID", Vertices[#Headers], 0), FALSE)</f>
        <v>83</v>
      </c>
    </row>
    <row r="133" spans="1:3" x14ac:dyDescent="0.25">
      <c r="A133" s="93" t="s">
        <v>348</v>
      </c>
      <c r="B133" s="95" t="s">
        <v>252</v>
      </c>
      <c r="C133" s="93">
        <f>VLOOKUP(GroupVertices[[#This Row],[Vertex]], Vertices[], MATCH("ID", Vertices[#Headers], 0), FALSE)</f>
        <v>80</v>
      </c>
    </row>
    <row r="134" spans="1:3" x14ac:dyDescent="0.25">
      <c r="A134" s="93" t="s">
        <v>348</v>
      </c>
      <c r="B134" s="95" t="s">
        <v>251</v>
      </c>
      <c r="C134" s="93">
        <f>VLOOKUP(GroupVertices[[#This Row],[Vertex]], Vertices[], MATCH("ID", Vertices[#Headers], 0), FALSE)</f>
        <v>79</v>
      </c>
    </row>
    <row r="135" spans="1:3" x14ac:dyDescent="0.25">
      <c r="A135" s="93" t="s">
        <v>349</v>
      </c>
      <c r="B135" s="95" t="s">
        <v>254</v>
      </c>
      <c r="C135" s="93">
        <f>VLOOKUP(GroupVertices[[#This Row],[Vertex]], Vertices[], MATCH("ID", Vertices[#Headers], 0), FALSE)</f>
        <v>82</v>
      </c>
    </row>
    <row r="136" spans="1:3" x14ac:dyDescent="0.25">
      <c r="A136" s="93" t="s">
        <v>349</v>
      </c>
      <c r="B136" s="95" t="s">
        <v>253</v>
      </c>
      <c r="C136" s="93">
        <f>VLOOKUP(GroupVertices[[#This Row],[Vertex]], Vertices[], MATCH("ID", Vertices[#Headers], 0), FALSE)</f>
        <v>81</v>
      </c>
    </row>
    <row r="137" spans="1:3" x14ac:dyDescent="0.25">
      <c r="A137"/>
      <c r="B137"/>
    </row>
    <row r="138" spans="1:3" x14ac:dyDescent="0.25">
      <c r="A138"/>
      <c r="B138"/>
    </row>
    <row r="139" spans="1:3" x14ac:dyDescent="0.25">
      <c r="A139"/>
      <c r="B139"/>
    </row>
    <row r="140" spans="1:3" x14ac:dyDescent="0.25">
      <c r="A140"/>
      <c r="B140"/>
    </row>
    <row r="141" spans="1:3" x14ac:dyDescent="0.25">
      <c r="A141"/>
      <c r="B141"/>
    </row>
    <row r="142" spans="1:3" x14ac:dyDescent="0.25">
      <c r="A142"/>
      <c r="B142"/>
    </row>
    <row r="143" spans="1:3" x14ac:dyDescent="0.25">
      <c r="A143"/>
      <c r="B143"/>
    </row>
    <row r="144" spans="1:3" x14ac:dyDescent="0.25">
      <c r="A144"/>
      <c r="B144"/>
    </row>
    <row r="145" spans="1:2" x14ac:dyDescent="0.25">
      <c r="A145"/>
      <c r="B145"/>
    </row>
    <row r="146" spans="1:2" x14ac:dyDescent="0.25">
      <c r="A146"/>
      <c r="B146"/>
    </row>
    <row r="147" spans="1:2" x14ac:dyDescent="0.25">
      <c r="A147"/>
      <c r="B147"/>
    </row>
    <row r="148" spans="1:2" x14ac:dyDescent="0.25">
      <c r="A148"/>
      <c r="B148"/>
    </row>
    <row r="149" spans="1:2" x14ac:dyDescent="0.25">
      <c r="A149"/>
      <c r="B149"/>
    </row>
    <row r="150" spans="1:2" x14ac:dyDescent="0.25">
      <c r="A150"/>
      <c r="B150"/>
    </row>
    <row r="151" spans="1:2" x14ac:dyDescent="0.25">
      <c r="A151"/>
      <c r="B151"/>
    </row>
    <row r="152" spans="1:2" x14ac:dyDescent="0.25">
      <c r="A152"/>
      <c r="B152"/>
    </row>
    <row r="153" spans="1:2" x14ac:dyDescent="0.25">
      <c r="A153"/>
      <c r="B153"/>
    </row>
    <row r="154" spans="1:2" x14ac:dyDescent="0.25">
      <c r="A154"/>
      <c r="B154"/>
    </row>
    <row r="155" spans="1:2" x14ac:dyDescent="0.25">
      <c r="A155"/>
      <c r="B155"/>
    </row>
    <row r="156" spans="1:2" x14ac:dyDescent="0.25">
      <c r="A156"/>
      <c r="B156"/>
    </row>
    <row r="157" spans="1:2" x14ac:dyDescent="0.25">
      <c r="A157"/>
      <c r="B157"/>
    </row>
    <row r="158" spans="1:2" x14ac:dyDescent="0.25">
      <c r="A158"/>
      <c r="B158"/>
    </row>
    <row r="159" spans="1:2" x14ac:dyDescent="0.25">
      <c r="A159"/>
      <c r="B159"/>
    </row>
    <row r="160" spans="1:2" x14ac:dyDescent="0.25">
      <c r="A160"/>
      <c r="B160"/>
    </row>
    <row r="161" spans="1:2" x14ac:dyDescent="0.25">
      <c r="A161"/>
      <c r="B161"/>
    </row>
    <row r="162" spans="1:2" x14ac:dyDescent="0.25">
      <c r="A162"/>
      <c r="B162"/>
    </row>
    <row r="163" spans="1:2" x14ac:dyDescent="0.25">
      <c r="A163"/>
      <c r="B163"/>
    </row>
    <row r="164" spans="1:2" x14ac:dyDescent="0.25">
      <c r="A164"/>
      <c r="B164"/>
    </row>
    <row r="165" spans="1:2" x14ac:dyDescent="0.25">
      <c r="A165"/>
      <c r="B165"/>
    </row>
    <row r="166" spans="1:2" x14ac:dyDescent="0.25">
      <c r="A166"/>
      <c r="B166"/>
    </row>
    <row r="167" spans="1:2" x14ac:dyDescent="0.25">
      <c r="A167"/>
      <c r="B167"/>
    </row>
    <row r="168" spans="1:2" x14ac:dyDescent="0.25">
      <c r="A168"/>
      <c r="B168"/>
    </row>
    <row r="169" spans="1:2" x14ac:dyDescent="0.25">
      <c r="A169"/>
      <c r="B169"/>
    </row>
  </sheetData>
  <dataConsolidate/>
  <dataValidations xWindow="58" yWindow="226" count="3">
    <dataValidation allowBlank="1" showInputMessage="1" showErrorMessage="1" promptTitle="Group Name" prompt="Enter the name of the group.  The group name must also be entered on the Groups worksheet." sqref="A2:A136"/>
    <dataValidation allowBlank="1" showInputMessage="1" showErrorMessage="1" promptTitle="Vertex Name" prompt="Enter the name of a vertex to include in the group." sqref="B2:B136"/>
    <dataValidation allowBlank="1" showInputMessage="1" promptTitle="Vertex ID" prompt="This is the value of the hidden ID cell in the Vertices worksheet.  It gets filled in by the items on the NodeXL, Analysis, Groups menu." sqref="C2:C136"/>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tabSelected="1" workbookViewId="0">
      <selection activeCell="B15" sqref="B15"/>
    </sheetView>
  </sheetViews>
  <sheetFormatPr defaultRowHeight="15" x14ac:dyDescent="0.25"/>
  <cols>
    <col min="1" max="1" width="43.140625" customWidth="1"/>
    <col min="2" max="2" width="14.4257812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163</v>
      </c>
      <c r="B1" s="13" t="s">
        <v>17</v>
      </c>
      <c r="D1" t="s">
        <v>80</v>
      </c>
      <c r="E1" t="s">
        <v>81</v>
      </c>
      <c r="F1" s="35" t="s">
        <v>87</v>
      </c>
      <c r="G1" s="36" t="s">
        <v>88</v>
      </c>
      <c r="H1" s="35" t="s">
        <v>93</v>
      </c>
      <c r="I1" s="36" t="s">
        <v>94</v>
      </c>
      <c r="J1" s="35" t="s">
        <v>99</v>
      </c>
      <c r="K1" s="36" t="s">
        <v>100</v>
      </c>
      <c r="L1" s="35" t="s">
        <v>105</v>
      </c>
      <c r="M1" s="36" t="s">
        <v>106</v>
      </c>
      <c r="N1" s="35" t="s">
        <v>111</v>
      </c>
      <c r="O1" s="36" t="s">
        <v>112</v>
      </c>
      <c r="P1" s="36" t="s">
        <v>139</v>
      </c>
      <c r="Q1" s="36" t="s">
        <v>140</v>
      </c>
      <c r="R1" s="35" t="s">
        <v>117</v>
      </c>
      <c r="S1" s="35" t="s">
        <v>118</v>
      </c>
      <c r="T1" s="35" t="s">
        <v>123</v>
      </c>
      <c r="U1" s="36" t="s">
        <v>124</v>
      </c>
      <c r="W1" t="s">
        <v>128</v>
      </c>
      <c r="X1" t="s">
        <v>17</v>
      </c>
    </row>
    <row r="2" spans="1:24" ht="15.75" thickTop="1" x14ac:dyDescent="0.25">
      <c r="A2" s="34" t="s">
        <v>314</v>
      </c>
      <c r="B2" s="34" t="s">
        <v>31</v>
      </c>
      <c r="D2" s="31">
        <f>MIN(Vertices[Degree])</f>
        <v>1</v>
      </c>
      <c r="E2" s="3">
        <f>COUNTIF(Vertices[Degree], "&gt;= " &amp; D2) - COUNTIF(Vertices[Degree], "&gt;=" &amp; D3)</f>
        <v>63</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115</v>
      </c>
      <c r="L2" s="37">
        <f>MIN(Vertices[Closeness Centrality])</f>
        <v>3.8609999999999998E-3</v>
      </c>
      <c r="M2" s="38">
        <f>COUNTIF(Vertices[Closeness Centrality], "&gt;= " &amp; L2) - COUNTIF(Vertices[Closeness Centrality], "&gt;=" &amp; L3)</f>
        <v>44</v>
      </c>
      <c r="N2" s="37">
        <f>MIN(Vertices[Eigenvector Centrality])</f>
        <v>0</v>
      </c>
      <c r="O2" s="38">
        <f>COUNTIF(Vertices[Eigenvector Centrality], "&gt;= " &amp; N2) - COUNTIF(Vertices[Eigenvector Centrality], "&gt;=" &amp; N3)</f>
        <v>97</v>
      </c>
      <c r="P2" s="37">
        <f>MIN(Vertices[PageRank])</f>
        <v>0.444164</v>
      </c>
      <c r="Q2" s="38">
        <f>COUNTIF(Vertices[PageRank], "&gt;= " &amp; P2) - COUNTIF(Vertices[PageRank], "&gt;=" &amp; P3)</f>
        <v>11</v>
      </c>
      <c r="R2" s="37">
        <f>MIN(Vertices[Clustering Coefficient])</f>
        <v>0</v>
      </c>
      <c r="S2" s="43">
        <f>COUNTIF(Vertices[Clustering Coefficient], "&gt;= " &amp; R2) - COUNTIF(Vertices[Clustering Coefficient], "&gt;=" &amp; R3)</f>
        <v>68</v>
      </c>
      <c r="T2" s="37" t="e">
        <f ca="1">MIN(INDIRECT(DynamicFilterSourceColumnRange))</f>
        <v>#REF!</v>
      </c>
      <c r="U2" s="38" t="e">
        <f t="shared" ref="U2:U57" ca="1" si="0">COUNTIF(INDIRECT(DynamicFilterSourceColumnRange), "&gt;= " &amp; T2) - COUNTIF(INDIRECT(DynamicFilterSourceColumnRange), "&gt;=" &amp; T3)</f>
        <v>#REF!</v>
      </c>
      <c r="W2" t="s">
        <v>125</v>
      </c>
      <c r="X2">
        <f>ROWS(HistogramBins[Degree Bin]) - 1</f>
        <v>55</v>
      </c>
    </row>
    <row r="3" spans="1:24" x14ac:dyDescent="0.25">
      <c r="A3" s="85"/>
      <c r="B3" s="85"/>
      <c r="D3" s="32">
        <f t="shared" ref="D3:D26" si="1">D2+($D$57-$D$2)/BinDivisor</f>
        <v>1.1090909090909091</v>
      </c>
      <c r="E3" s="3">
        <f>COUNTIF(Vertices[Degree], "&gt;= " &amp; D3) - COUNTIF(Vertices[Degree], "&gt;=" &amp; D4)</f>
        <v>0</v>
      </c>
      <c r="F3" s="39">
        <f t="shared" ref="F3:F26" si="2">F2+($F$57-$F$2)/BinDivisor</f>
        <v>0</v>
      </c>
      <c r="G3" s="40">
        <f>COUNTIF(Vertices[In-Degree], "&gt;= " &amp; F3) - COUNTIF(Vertices[In-Degree], "&gt;=" &amp; F4)</f>
        <v>0</v>
      </c>
      <c r="H3" s="39">
        <f t="shared" ref="H3:H26" si="3">H2+($H$57-$H$2)/BinDivisor</f>
        <v>0</v>
      </c>
      <c r="I3" s="40">
        <f>COUNTIF(Vertices[Out-Degree], "&gt;= " &amp; H3) - COUNTIF(Vertices[Out-Degree], "&gt;=" &amp; H4)</f>
        <v>0</v>
      </c>
      <c r="J3" s="39">
        <f t="shared" ref="J3:J26" si="4">J2+($J$57-$J$2)/BinDivisor</f>
        <v>9.418181818181818</v>
      </c>
      <c r="K3" s="40">
        <f>COUNTIF(Vertices[Betweenness Centrality], "&gt;= " &amp; J3) - COUNTIF(Vertices[Betweenness Centrality], "&gt;=" &amp; J4)</f>
        <v>2</v>
      </c>
      <c r="L3" s="39">
        <f t="shared" ref="L3:L26" si="5">L2+($L$57-$L$2)/BinDivisor</f>
        <v>2.1972618181818181E-2</v>
      </c>
      <c r="M3" s="40">
        <f>COUNTIF(Vertices[Closeness Centrality], "&gt;= " &amp; L3) - COUNTIF(Vertices[Closeness Centrality], "&gt;=" &amp; L4)</f>
        <v>0</v>
      </c>
      <c r="N3" s="39">
        <f t="shared" ref="N3:N26" si="6">N2+($N$57-$N$2)/BinDivisor</f>
        <v>2.1641999999999998E-3</v>
      </c>
      <c r="O3" s="40">
        <f>COUNTIF(Vertices[Eigenvector Centrality], "&gt;= " &amp; N3) - COUNTIF(Vertices[Eigenvector Centrality], "&gt;=" &amp; N4)</f>
        <v>6</v>
      </c>
      <c r="P3" s="39">
        <f t="shared" ref="P3:P26" si="7">P2+($P$57-$P$2)/BinDivisor</f>
        <v>0.48703412727272727</v>
      </c>
      <c r="Q3" s="40">
        <f>COUNTIF(Vertices[PageRank], "&gt;= " &amp; P3) - COUNTIF(Vertices[PageRank], "&gt;=" &amp; P4)</f>
        <v>4</v>
      </c>
      <c r="R3" s="39">
        <f t="shared" ref="R3:R26" si="8">R2+($R$57-$R$2)/BinDivisor</f>
        <v>1.8181818181818181E-2</v>
      </c>
      <c r="S3" s="44">
        <f>COUNTIF(Vertices[Clustering Coefficient], "&gt;= " &amp; R3) - COUNTIF(Vertices[Clustering Coefficient], "&gt;=" &amp; R4)</f>
        <v>0</v>
      </c>
      <c r="T3" s="39" t="e">
        <f t="shared" ref="T3:T26" ca="1" si="9">T2+($T$57-$T$2)/BinDivisor</f>
        <v>#REF!</v>
      </c>
      <c r="U3" s="40" t="e">
        <f t="shared" ca="1" si="0"/>
        <v>#REF!</v>
      </c>
      <c r="W3" t="s">
        <v>126</v>
      </c>
      <c r="X3" t="s">
        <v>86</v>
      </c>
    </row>
    <row r="4" spans="1:24" x14ac:dyDescent="0.25">
      <c r="A4" s="34" t="s">
        <v>147</v>
      </c>
      <c r="B4" s="34">
        <v>135</v>
      </c>
      <c r="D4" s="32">
        <f t="shared" si="1"/>
        <v>1.2181818181818183</v>
      </c>
      <c r="E4" s="3">
        <f>COUNTIF(Vertices[Degree], "&gt;= " &amp; D4) - COUNTIF(Vertices[Degree], "&gt;=" &amp; D5)</f>
        <v>0</v>
      </c>
      <c r="F4" s="37">
        <f t="shared" si="2"/>
        <v>0</v>
      </c>
      <c r="G4" s="38">
        <f>COUNTIF(Vertices[In-Degree], "&gt;= " &amp; F4) - COUNTIF(Vertices[In-Degree], "&gt;=" &amp; F5)</f>
        <v>0</v>
      </c>
      <c r="H4" s="37">
        <f t="shared" si="3"/>
        <v>0</v>
      </c>
      <c r="I4" s="38">
        <f>COUNTIF(Vertices[Out-Degree], "&gt;= " &amp; H4) - COUNTIF(Vertices[Out-Degree], "&gt;=" &amp; H5)</f>
        <v>0</v>
      </c>
      <c r="J4" s="37">
        <f t="shared" si="4"/>
        <v>18.836363636363636</v>
      </c>
      <c r="K4" s="38">
        <f>COUNTIF(Vertices[Betweenness Centrality], "&gt;= " &amp; J4) - COUNTIF(Vertices[Betweenness Centrality], "&gt;=" &amp; J5)</f>
        <v>3</v>
      </c>
      <c r="L4" s="37">
        <f t="shared" si="5"/>
        <v>4.0084236363636366E-2</v>
      </c>
      <c r="M4" s="38">
        <f>COUNTIF(Vertices[Closeness Centrality], "&gt;= " &amp; L4) - COUNTIF(Vertices[Closeness Centrality], "&gt;=" &amp; L5)</f>
        <v>8</v>
      </c>
      <c r="N4" s="37">
        <f t="shared" si="6"/>
        <v>4.3283999999999996E-3</v>
      </c>
      <c r="O4" s="38">
        <f>COUNTIF(Vertices[Eigenvector Centrality], "&gt;= " &amp; N4) - COUNTIF(Vertices[Eigenvector Centrality], "&gt;=" &amp; N5)</f>
        <v>7</v>
      </c>
      <c r="P4" s="37">
        <f t="shared" si="7"/>
        <v>0.52990425454545453</v>
      </c>
      <c r="Q4" s="38">
        <f>COUNTIF(Vertices[PageRank], "&gt;= " &amp; P4) - COUNTIF(Vertices[PageRank], "&gt;=" &amp; P5)</f>
        <v>7</v>
      </c>
      <c r="R4" s="37">
        <f t="shared" si="8"/>
        <v>3.6363636363636362E-2</v>
      </c>
      <c r="S4" s="43">
        <f>COUNTIF(Vertices[Clustering Coefficient], "&gt;= " &amp; R4) - COUNTIF(Vertices[Clustering Coefficient], "&gt;=" &amp; R5)</f>
        <v>0</v>
      </c>
      <c r="T4" s="37" t="e">
        <f t="shared" ca="1" si="9"/>
        <v>#REF!</v>
      </c>
      <c r="U4" s="38" t="e">
        <f t="shared" ca="1" si="0"/>
        <v>#REF!</v>
      </c>
      <c r="W4" s="12" t="s">
        <v>127</v>
      </c>
      <c r="X4" s="12" t="s">
        <v>129</v>
      </c>
    </row>
    <row r="5" spans="1:24" x14ac:dyDescent="0.25">
      <c r="A5" s="85"/>
      <c r="B5" s="85"/>
      <c r="D5" s="32">
        <f t="shared" si="1"/>
        <v>1.3272727272727274</v>
      </c>
      <c r="E5" s="3">
        <f>COUNTIF(Vertices[Degree], "&gt;= " &amp; D5) - COUNTIF(Vertices[Degree], "&gt;=" &amp; D6)</f>
        <v>0</v>
      </c>
      <c r="F5" s="39">
        <f t="shared" si="2"/>
        <v>0</v>
      </c>
      <c r="G5" s="40">
        <f>COUNTIF(Vertices[In-Degree], "&gt;= " &amp; F5) - COUNTIF(Vertices[In-Degree], "&gt;=" &amp; F6)</f>
        <v>0</v>
      </c>
      <c r="H5" s="39">
        <f t="shared" si="3"/>
        <v>0</v>
      </c>
      <c r="I5" s="40">
        <f>COUNTIF(Vertices[Out-Degree], "&gt;= " &amp; H5) - COUNTIF(Vertices[Out-Degree], "&gt;=" &amp; H6)</f>
        <v>0</v>
      </c>
      <c r="J5" s="39">
        <f t="shared" si="4"/>
        <v>28.254545454545454</v>
      </c>
      <c r="K5" s="40">
        <f>COUNTIF(Vertices[Betweenness Centrality], "&gt;= " &amp; J5) - COUNTIF(Vertices[Betweenness Centrality], "&gt;=" &amp; J6)</f>
        <v>0</v>
      </c>
      <c r="L5" s="39">
        <f t="shared" si="5"/>
        <v>5.8195854545454548E-2</v>
      </c>
      <c r="M5" s="40">
        <f>COUNTIF(Vertices[Closeness Centrality], "&gt;= " &amp; L5) - COUNTIF(Vertices[Closeness Centrality], "&gt;=" &amp; L6)</f>
        <v>6</v>
      </c>
      <c r="N5" s="39">
        <f t="shared" si="6"/>
        <v>6.4925999999999994E-3</v>
      </c>
      <c r="O5" s="40">
        <f>COUNTIF(Vertices[Eigenvector Centrality], "&gt;= " &amp; N5) - COUNTIF(Vertices[Eigenvector Centrality], "&gt;=" &amp; N6)</f>
        <v>1</v>
      </c>
      <c r="P5" s="39">
        <f t="shared" si="7"/>
        <v>0.57277438181818185</v>
      </c>
      <c r="Q5" s="40">
        <f>COUNTIF(Vertices[PageRank], "&gt;= " &amp; P5) - COUNTIF(Vertices[PageRank], "&gt;=" &amp; P6)</f>
        <v>1</v>
      </c>
      <c r="R5" s="39">
        <f t="shared" si="8"/>
        <v>5.4545454545454543E-2</v>
      </c>
      <c r="S5" s="44">
        <f>COUNTIF(Vertices[Clustering Coefficient], "&gt;= " &amp; R5) - COUNTIF(Vertices[Clustering Coefficient], "&gt;=" &amp; R6)</f>
        <v>1</v>
      </c>
      <c r="T5" s="39" t="e">
        <f t="shared" ca="1" si="9"/>
        <v>#REF!</v>
      </c>
      <c r="U5" s="40" t="e">
        <f t="shared" ca="1" si="0"/>
        <v>#REF!</v>
      </c>
    </row>
    <row r="6" spans="1:24" x14ac:dyDescent="0.25">
      <c r="A6" s="34" t="s">
        <v>149</v>
      </c>
      <c r="B6" s="34">
        <v>137</v>
      </c>
      <c r="D6" s="32">
        <f t="shared" si="1"/>
        <v>1.4363636363636365</v>
      </c>
      <c r="E6" s="3">
        <f>COUNTIF(Vertices[Degree], "&gt;= " &amp; D6) - COUNTIF(Vertices[Degree], "&gt;=" &amp; D7)</f>
        <v>0</v>
      </c>
      <c r="F6" s="37">
        <f t="shared" si="2"/>
        <v>0</v>
      </c>
      <c r="G6" s="38">
        <f>COUNTIF(Vertices[In-Degree], "&gt;= " &amp; F6) - COUNTIF(Vertices[In-Degree], "&gt;=" &amp; F7)</f>
        <v>0</v>
      </c>
      <c r="H6" s="37">
        <f t="shared" si="3"/>
        <v>0</v>
      </c>
      <c r="I6" s="38">
        <f>COUNTIF(Vertices[Out-Degree], "&gt;= " &amp; H6) - COUNTIF(Vertices[Out-Degree], "&gt;=" &amp; H7)</f>
        <v>0</v>
      </c>
      <c r="J6" s="37">
        <f t="shared" si="4"/>
        <v>37.672727272727272</v>
      </c>
      <c r="K6" s="38">
        <f>COUNTIF(Vertices[Betweenness Centrality], "&gt;= " &amp; J6) - COUNTIF(Vertices[Betweenness Centrality], "&gt;=" &amp; J7)</f>
        <v>3</v>
      </c>
      <c r="L6" s="37">
        <f t="shared" si="5"/>
        <v>7.6307472727272729E-2</v>
      </c>
      <c r="M6" s="38">
        <f>COUNTIF(Vertices[Closeness Centrality], "&gt;= " &amp; L6) - COUNTIF(Vertices[Closeness Centrality], "&gt;=" &amp; L7)</f>
        <v>3</v>
      </c>
      <c r="N6" s="37">
        <f t="shared" si="6"/>
        <v>8.6567999999999992E-3</v>
      </c>
      <c r="O6" s="38">
        <f>COUNTIF(Vertices[Eigenvector Centrality], "&gt;= " &amp; N6) - COUNTIF(Vertices[Eigenvector Centrality], "&gt;=" &amp; N7)</f>
        <v>1</v>
      </c>
      <c r="P6" s="37">
        <f t="shared" si="7"/>
        <v>0.61564450909090918</v>
      </c>
      <c r="Q6" s="38">
        <f>COUNTIF(Vertices[PageRank], "&gt;= " &amp; P6) - COUNTIF(Vertices[PageRank], "&gt;=" &amp; P7)</f>
        <v>0</v>
      </c>
      <c r="R6" s="37">
        <f t="shared" si="8"/>
        <v>7.2727272727272724E-2</v>
      </c>
      <c r="S6" s="43">
        <f>COUNTIF(Vertices[Clustering Coefficient], "&gt;= " &amp; R6) - COUNTIF(Vertices[Clustering Coefficient], "&gt;=" &amp; R7)</f>
        <v>0</v>
      </c>
      <c r="T6" s="37" t="e">
        <f t="shared" ca="1" si="9"/>
        <v>#REF!</v>
      </c>
      <c r="U6" s="38" t="e">
        <f t="shared" ca="1" si="0"/>
        <v>#REF!</v>
      </c>
    </row>
    <row r="7" spans="1:24" x14ac:dyDescent="0.25">
      <c r="A7" s="34" t="s">
        <v>150</v>
      </c>
      <c r="B7" s="34">
        <v>0</v>
      </c>
      <c r="D7" s="32">
        <f t="shared" si="1"/>
        <v>1.5454545454545456</v>
      </c>
      <c r="E7" s="3">
        <f>COUNTIF(Vertices[Degree], "&gt;= " &amp; D7) - COUNTIF(Vertices[Degree], "&gt;=" &amp; D8)</f>
        <v>0</v>
      </c>
      <c r="F7" s="39">
        <f t="shared" si="2"/>
        <v>0</v>
      </c>
      <c r="G7" s="40">
        <f>COUNTIF(Vertices[In-Degree], "&gt;= " &amp; F7) - COUNTIF(Vertices[In-Degree], "&gt;=" &amp; F8)</f>
        <v>0</v>
      </c>
      <c r="H7" s="39">
        <f t="shared" si="3"/>
        <v>0</v>
      </c>
      <c r="I7" s="40">
        <f>COUNTIF(Vertices[Out-Degree], "&gt;= " &amp; H7) - COUNTIF(Vertices[Out-Degree], "&gt;=" &amp; H8)</f>
        <v>0</v>
      </c>
      <c r="J7" s="39">
        <f t="shared" si="4"/>
        <v>47.090909090909093</v>
      </c>
      <c r="K7" s="40">
        <f>COUNTIF(Vertices[Betweenness Centrality], "&gt;= " &amp; J7) - COUNTIF(Vertices[Betweenness Centrality], "&gt;=" &amp; J8)</f>
        <v>0</v>
      </c>
      <c r="L7" s="39">
        <f t="shared" si="5"/>
        <v>9.4419090909090911E-2</v>
      </c>
      <c r="M7" s="40">
        <f>COUNTIF(Vertices[Closeness Centrality], "&gt;= " &amp; L7) - COUNTIF(Vertices[Closeness Centrality], "&gt;=" &amp; L8)</f>
        <v>0</v>
      </c>
      <c r="N7" s="39">
        <f t="shared" si="6"/>
        <v>1.0820999999999999E-2</v>
      </c>
      <c r="O7" s="40">
        <f>COUNTIF(Vertices[Eigenvector Centrality], "&gt;= " &amp; N7) - COUNTIF(Vertices[Eigenvector Centrality], "&gt;=" &amp; N8)</f>
        <v>5</v>
      </c>
      <c r="P7" s="39">
        <f t="shared" si="7"/>
        <v>0.6585146363636365</v>
      </c>
      <c r="Q7" s="40">
        <f>COUNTIF(Vertices[PageRank], "&gt;= " &amp; P7) - COUNTIF(Vertices[PageRank], "&gt;=" &amp; P8)</f>
        <v>0</v>
      </c>
      <c r="R7" s="39">
        <f t="shared" si="8"/>
        <v>9.0909090909090912E-2</v>
      </c>
      <c r="S7" s="44">
        <f>COUNTIF(Vertices[Clustering Coefficient], "&gt;= " &amp; R7) - COUNTIF(Vertices[Clustering Coefficient], "&gt;=" &amp; R8)</f>
        <v>3</v>
      </c>
      <c r="T7" s="39" t="e">
        <f t="shared" ca="1" si="9"/>
        <v>#REF!</v>
      </c>
      <c r="U7" s="40" t="e">
        <f t="shared" ca="1" si="0"/>
        <v>#REF!</v>
      </c>
    </row>
    <row r="8" spans="1:24" x14ac:dyDescent="0.25">
      <c r="A8" s="34" t="s">
        <v>151</v>
      </c>
      <c r="B8" s="34">
        <v>137</v>
      </c>
      <c r="D8" s="32">
        <f t="shared" si="1"/>
        <v>1.6545454545454548</v>
      </c>
      <c r="E8" s="3">
        <f>COUNTIF(Vertices[Degree], "&gt;= " &amp; D8) - COUNTIF(Vertices[Degree], "&gt;=" &amp; D9)</f>
        <v>0</v>
      </c>
      <c r="F8" s="37">
        <f t="shared" si="2"/>
        <v>0</v>
      </c>
      <c r="G8" s="38">
        <f>COUNTIF(Vertices[In-Degree], "&gt;= " &amp; F8) - COUNTIF(Vertices[In-Degree], "&gt;=" &amp; F9)</f>
        <v>0</v>
      </c>
      <c r="H8" s="37">
        <f t="shared" si="3"/>
        <v>0</v>
      </c>
      <c r="I8" s="38">
        <f>COUNTIF(Vertices[Out-Degree], "&gt;= " &amp; H8) - COUNTIF(Vertices[Out-Degree], "&gt;=" &amp; H9)</f>
        <v>0</v>
      </c>
      <c r="J8" s="37">
        <f t="shared" si="4"/>
        <v>56.509090909090915</v>
      </c>
      <c r="K8" s="38">
        <f>COUNTIF(Vertices[Betweenness Centrality], "&gt;= " &amp; J8) - COUNTIF(Vertices[Betweenness Centrality], "&gt;=" &amp; J9)</f>
        <v>0</v>
      </c>
      <c r="L8" s="37">
        <f t="shared" si="5"/>
        <v>0.11253070909090909</v>
      </c>
      <c r="M8" s="38">
        <f>COUNTIF(Vertices[Closeness Centrality], "&gt;= " &amp; L8) - COUNTIF(Vertices[Closeness Centrality], "&gt;=" &amp; L9)</f>
        <v>2</v>
      </c>
      <c r="N8" s="37">
        <f t="shared" si="6"/>
        <v>1.2985199999999999E-2</v>
      </c>
      <c r="O8" s="38">
        <f>COUNTIF(Vertices[Eigenvector Centrality], "&gt;= " &amp; N8) - COUNTIF(Vertices[Eigenvector Centrality], "&gt;=" &amp; N9)</f>
        <v>3</v>
      </c>
      <c r="P8" s="37">
        <f t="shared" si="7"/>
        <v>0.70138476363636382</v>
      </c>
      <c r="Q8" s="38">
        <f>COUNTIF(Vertices[PageRank], "&gt;= " &amp; P8) - COUNTIF(Vertices[PageRank], "&gt;=" &amp; P9)</f>
        <v>1</v>
      </c>
      <c r="R8" s="37">
        <f t="shared" si="8"/>
        <v>0.1090909090909091</v>
      </c>
      <c r="S8" s="43">
        <f>COUNTIF(Vertices[Clustering Coefficient], "&gt;= " &amp; R8) - COUNTIF(Vertices[Clustering Coefficient], "&gt;=" &amp; R9)</f>
        <v>0</v>
      </c>
      <c r="T8" s="37" t="e">
        <f t="shared" ca="1" si="9"/>
        <v>#REF!</v>
      </c>
      <c r="U8" s="38" t="e">
        <f t="shared" ca="1" si="0"/>
        <v>#REF!</v>
      </c>
    </row>
    <row r="9" spans="1:24" x14ac:dyDescent="0.25">
      <c r="A9" s="85"/>
      <c r="B9" s="85"/>
      <c r="D9" s="32">
        <f t="shared" si="1"/>
        <v>1.7636363636363639</v>
      </c>
      <c r="E9" s="3">
        <f>COUNTIF(Vertices[Degree], "&gt;= " &amp; D9) - COUNTIF(Vertices[Degree], "&gt;=" &amp; D10)</f>
        <v>0</v>
      </c>
      <c r="F9" s="39">
        <f t="shared" si="2"/>
        <v>0</v>
      </c>
      <c r="G9" s="40">
        <f>COUNTIF(Vertices[In-Degree], "&gt;= " &amp; F9) - COUNTIF(Vertices[In-Degree], "&gt;=" &amp; F10)</f>
        <v>0</v>
      </c>
      <c r="H9" s="39">
        <f t="shared" si="3"/>
        <v>0</v>
      </c>
      <c r="I9" s="40">
        <f>COUNTIF(Vertices[Out-Degree], "&gt;= " &amp; H9) - COUNTIF(Vertices[Out-Degree], "&gt;=" &amp; H10)</f>
        <v>0</v>
      </c>
      <c r="J9" s="39">
        <f t="shared" si="4"/>
        <v>65.927272727272737</v>
      </c>
      <c r="K9" s="40">
        <f>COUNTIF(Vertices[Betweenness Centrality], "&gt;= " &amp; J9) - COUNTIF(Vertices[Betweenness Centrality], "&gt;=" &amp; J10)</f>
        <v>0</v>
      </c>
      <c r="L9" s="39">
        <f t="shared" si="5"/>
        <v>0.13064232727272729</v>
      </c>
      <c r="M9" s="40">
        <f>COUNTIF(Vertices[Closeness Centrality], "&gt;= " &amp; L9) - COUNTIF(Vertices[Closeness Centrality], "&gt;=" &amp; L10)</f>
        <v>2</v>
      </c>
      <c r="N9" s="39">
        <f t="shared" si="6"/>
        <v>1.5149399999999999E-2</v>
      </c>
      <c r="O9" s="40">
        <f>COUNTIF(Vertices[Eigenvector Centrality], "&gt;= " &amp; N9) - COUNTIF(Vertices[Eigenvector Centrality], "&gt;=" &amp; N10)</f>
        <v>1</v>
      </c>
      <c r="P9" s="39">
        <f t="shared" si="7"/>
        <v>0.74425489090909114</v>
      </c>
      <c r="Q9" s="40">
        <f>COUNTIF(Vertices[PageRank], "&gt;= " &amp; P9) - COUNTIF(Vertices[PageRank], "&gt;=" &amp; P10)</f>
        <v>9</v>
      </c>
      <c r="R9" s="39">
        <f t="shared" si="8"/>
        <v>0.12727272727272729</v>
      </c>
      <c r="S9" s="44">
        <f>COUNTIF(Vertices[Clustering Coefficient], "&gt;= " &amp; R9) - COUNTIF(Vertices[Clustering Coefficient], "&gt;=" &amp; R10)</f>
        <v>1</v>
      </c>
      <c r="T9" s="39" t="e">
        <f t="shared" ca="1" si="9"/>
        <v>#REF!</v>
      </c>
      <c r="U9" s="40" t="e">
        <f t="shared" ca="1" si="0"/>
        <v>#REF!</v>
      </c>
    </row>
    <row r="10" spans="1:24" x14ac:dyDescent="0.25">
      <c r="A10" s="34" t="s">
        <v>152</v>
      </c>
      <c r="B10" s="34">
        <v>0</v>
      </c>
      <c r="D10" s="32">
        <f t="shared" si="1"/>
        <v>1.872727272727273</v>
      </c>
      <c r="E10" s="3">
        <f>COUNTIF(Vertices[Degree], "&gt;= " &amp; D10) - COUNTIF(Vertices[Degree], "&gt;=" &amp; D11)</f>
        <v>0</v>
      </c>
      <c r="F10" s="37">
        <f t="shared" si="2"/>
        <v>0</v>
      </c>
      <c r="G10" s="38">
        <f>COUNTIF(Vertices[In-Degree], "&gt;= " &amp; F10) - COUNTIF(Vertices[In-Degree], "&gt;=" &amp; F11)</f>
        <v>0</v>
      </c>
      <c r="H10" s="37">
        <f t="shared" si="3"/>
        <v>0</v>
      </c>
      <c r="I10" s="38">
        <f>COUNTIF(Vertices[Out-Degree], "&gt;= " &amp; H10) - COUNTIF(Vertices[Out-Degree], "&gt;=" &amp; H11)</f>
        <v>0</v>
      </c>
      <c r="J10" s="37">
        <f t="shared" si="4"/>
        <v>75.345454545454558</v>
      </c>
      <c r="K10" s="38">
        <f>COUNTIF(Vertices[Betweenness Centrality], "&gt;= " &amp; J10) - COUNTIF(Vertices[Betweenness Centrality], "&gt;=" &amp; J11)</f>
        <v>2</v>
      </c>
      <c r="L10" s="37">
        <f t="shared" si="5"/>
        <v>0.14875394545454546</v>
      </c>
      <c r="M10" s="38">
        <f>COUNTIF(Vertices[Closeness Centrality], "&gt;= " &amp; L10) - COUNTIF(Vertices[Closeness Centrality], "&gt;=" &amp; L11)</f>
        <v>0</v>
      </c>
      <c r="N10" s="37">
        <f t="shared" si="6"/>
        <v>1.7313599999999998E-2</v>
      </c>
      <c r="O10" s="38">
        <f>COUNTIF(Vertices[Eigenvector Centrality], "&gt;= " &amp; N10) - COUNTIF(Vertices[Eigenvector Centrality], "&gt;=" &amp; N11)</f>
        <v>0</v>
      </c>
      <c r="P10" s="37">
        <f t="shared" si="7"/>
        <v>0.78712501818181846</v>
      </c>
      <c r="Q10" s="38">
        <f>COUNTIF(Vertices[PageRank], "&gt;= " &amp; P10) - COUNTIF(Vertices[PageRank], "&gt;=" &amp; P11)</f>
        <v>6</v>
      </c>
      <c r="R10" s="37">
        <f t="shared" si="8"/>
        <v>0.14545454545454548</v>
      </c>
      <c r="S10" s="43">
        <f>COUNTIF(Vertices[Clustering Coefficient], "&gt;= " &amp; R10) - COUNTIF(Vertices[Clustering Coefficient], "&gt;=" &amp; R11)</f>
        <v>0</v>
      </c>
      <c r="T10" s="37" t="e">
        <f t="shared" ca="1" si="9"/>
        <v>#REF!</v>
      </c>
      <c r="U10" s="38" t="e">
        <f t="shared" ca="1" si="0"/>
        <v>#REF!</v>
      </c>
    </row>
    <row r="11" spans="1:24" x14ac:dyDescent="0.25">
      <c r="A11" s="85"/>
      <c r="B11" s="85"/>
      <c r="D11" s="32">
        <f t="shared" si="1"/>
        <v>1.9818181818181821</v>
      </c>
      <c r="E11" s="3">
        <f>COUNTIF(Vertices[Degree], "&gt;= " &amp; D11) - COUNTIF(Vertices[Degree], "&gt;=" &amp; D12)</f>
        <v>36</v>
      </c>
      <c r="F11" s="39">
        <f t="shared" si="2"/>
        <v>0</v>
      </c>
      <c r="G11" s="40">
        <f>COUNTIF(Vertices[In-Degree], "&gt;= " &amp; F11) - COUNTIF(Vertices[In-Degree], "&gt;=" &amp; F12)</f>
        <v>0</v>
      </c>
      <c r="H11" s="39">
        <f t="shared" si="3"/>
        <v>0</v>
      </c>
      <c r="I11" s="40">
        <f>COUNTIF(Vertices[Out-Degree], "&gt;= " &amp; H11) - COUNTIF(Vertices[Out-Degree], "&gt;=" &amp; H12)</f>
        <v>0</v>
      </c>
      <c r="J11" s="39">
        <f t="shared" si="4"/>
        <v>84.76363636363638</v>
      </c>
      <c r="K11" s="40">
        <f>COUNTIF(Vertices[Betweenness Centrality], "&gt;= " &amp; J11) - COUNTIF(Vertices[Betweenness Centrality], "&gt;=" &amp; J12)</f>
        <v>0</v>
      </c>
      <c r="L11" s="39">
        <f t="shared" si="5"/>
        <v>0.16686556363636362</v>
      </c>
      <c r="M11" s="40">
        <f>COUNTIF(Vertices[Closeness Centrality], "&gt;= " &amp; L11) - COUNTIF(Vertices[Closeness Centrality], "&gt;=" &amp; L12)</f>
        <v>0</v>
      </c>
      <c r="N11" s="39">
        <f t="shared" si="6"/>
        <v>1.9477799999999997E-2</v>
      </c>
      <c r="O11" s="40">
        <f>COUNTIF(Vertices[Eigenvector Centrality], "&gt;= " &amp; N11) - COUNTIF(Vertices[Eigenvector Centrality], "&gt;=" &amp; N12)</f>
        <v>1</v>
      </c>
      <c r="P11" s="39">
        <f t="shared" si="7"/>
        <v>0.82999514545454578</v>
      </c>
      <c r="Q11" s="40">
        <f>COUNTIF(Vertices[PageRank], "&gt;= " &amp; P11) - COUNTIF(Vertices[PageRank], "&gt;=" &amp; P12)</f>
        <v>7</v>
      </c>
      <c r="R11" s="39">
        <f t="shared" si="8"/>
        <v>0.16363636363636366</v>
      </c>
      <c r="S11" s="44">
        <f>COUNTIF(Vertices[Clustering Coefficient], "&gt;= " &amp; R11) - COUNTIF(Vertices[Clustering Coefficient], "&gt;=" &amp; R12)</f>
        <v>1</v>
      </c>
      <c r="T11" s="39" t="e">
        <f t="shared" ca="1" si="9"/>
        <v>#REF!</v>
      </c>
      <c r="U11" s="40" t="e">
        <f t="shared" ca="1" si="0"/>
        <v>#REF!</v>
      </c>
    </row>
    <row r="12" spans="1:24" x14ac:dyDescent="0.25">
      <c r="A12" s="34" t="s">
        <v>171</v>
      </c>
      <c r="B12" s="34" t="s">
        <v>317</v>
      </c>
      <c r="D12" s="32">
        <f t="shared" si="1"/>
        <v>2.0909090909090913</v>
      </c>
      <c r="E12" s="3">
        <f>COUNTIF(Vertices[Degree], "&gt;= " &amp; D12) - COUNTIF(Vertices[Degree], "&gt;=" &amp; D13)</f>
        <v>0</v>
      </c>
      <c r="F12" s="37">
        <f t="shared" si="2"/>
        <v>0</v>
      </c>
      <c r="G12" s="38">
        <f>COUNTIF(Vertices[In-Degree], "&gt;= " &amp; F12) - COUNTIF(Vertices[In-Degree], "&gt;=" &amp; F13)</f>
        <v>0</v>
      </c>
      <c r="H12" s="37">
        <f t="shared" si="3"/>
        <v>0</v>
      </c>
      <c r="I12" s="38">
        <f>COUNTIF(Vertices[Out-Degree], "&gt;= " &amp; H12) - COUNTIF(Vertices[Out-Degree], "&gt;=" &amp; H13)</f>
        <v>0</v>
      </c>
      <c r="J12" s="37">
        <f t="shared" si="4"/>
        <v>94.181818181818201</v>
      </c>
      <c r="K12" s="38">
        <f>COUNTIF(Vertices[Betweenness Centrality], "&gt;= " &amp; J12) - COUNTIF(Vertices[Betweenness Centrality], "&gt;=" &amp; J13)</f>
        <v>0</v>
      </c>
      <c r="L12" s="37">
        <f t="shared" si="5"/>
        <v>0.18497718181818179</v>
      </c>
      <c r="M12" s="38">
        <f>COUNTIF(Vertices[Closeness Centrality], "&gt;= " &amp; L12) - COUNTIF(Vertices[Closeness Centrality], "&gt;=" &amp; L13)</f>
        <v>7</v>
      </c>
      <c r="N12" s="37">
        <f t="shared" si="6"/>
        <v>2.1641999999999995E-2</v>
      </c>
      <c r="O12" s="38">
        <f>COUNTIF(Vertices[Eigenvector Centrality], "&gt;= " &amp; N12) - COUNTIF(Vertices[Eigenvector Centrality], "&gt;=" &amp; N13)</f>
        <v>0</v>
      </c>
      <c r="P12" s="37">
        <f t="shared" si="7"/>
        <v>0.8728652727272731</v>
      </c>
      <c r="Q12" s="38">
        <f>COUNTIF(Vertices[PageRank], "&gt;= " &amp; P12) - COUNTIF(Vertices[PageRank], "&gt;=" &amp; P13)</f>
        <v>0</v>
      </c>
      <c r="R12" s="37">
        <f t="shared" si="8"/>
        <v>0.18181818181818185</v>
      </c>
      <c r="S12" s="43">
        <f>COUNTIF(Vertices[Clustering Coefficient], "&gt;= " &amp; R12) - COUNTIF(Vertices[Clustering Coefficient], "&gt;=" &amp; R13)</f>
        <v>0</v>
      </c>
      <c r="T12" s="37" t="e">
        <f t="shared" ca="1" si="9"/>
        <v>#REF!</v>
      </c>
      <c r="U12" s="38" t="e">
        <f t="shared" ca="1" si="0"/>
        <v>#REF!</v>
      </c>
    </row>
    <row r="13" spans="1:24" x14ac:dyDescent="0.25">
      <c r="A13" s="34" t="s">
        <v>172</v>
      </c>
      <c r="B13" s="34" t="s">
        <v>317</v>
      </c>
      <c r="D13" s="32">
        <f t="shared" si="1"/>
        <v>2.2000000000000002</v>
      </c>
      <c r="E13" s="3">
        <f>COUNTIF(Vertices[Degree], "&gt;= " &amp; D13) - COUNTIF(Vertices[Degree], "&gt;=" &amp; D14)</f>
        <v>0</v>
      </c>
      <c r="F13" s="39">
        <f t="shared" si="2"/>
        <v>0</v>
      </c>
      <c r="G13" s="40">
        <f>COUNTIF(Vertices[In-Degree], "&gt;= " &amp; F13) - COUNTIF(Vertices[In-Degree], "&gt;=" &amp; F14)</f>
        <v>0</v>
      </c>
      <c r="H13" s="39">
        <f t="shared" si="3"/>
        <v>0</v>
      </c>
      <c r="I13" s="40">
        <f>COUNTIF(Vertices[Out-Degree], "&gt;= " &amp; H13) - COUNTIF(Vertices[Out-Degree], "&gt;=" &amp; H14)</f>
        <v>0</v>
      </c>
      <c r="J13" s="39">
        <f t="shared" si="4"/>
        <v>103.60000000000002</v>
      </c>
      <c r="K13" s="40">
        <f>COUNTIF(Vertices[Betweenness Centrality], "&gt;= " &amp; J13) - COUNTIF(Vertices[Betweenness Centrality], "&gt;=" &amp; J14)</f>
        <v>0</v>
      </c>
      <c r="L13" s="39">
        <f t="shared" si="5"/>
        <v>0.20308879999999996</v>
      </c>
      <c r="M13" s="40">
        <f>COUNTIF(Vertices[Closeness Centrality], "&gt;= " &amp; L13) - COUNTIF(Vertices[Closeness Centrality], "&gt;=" &amp; L14)</f>
        <v>0</v>
      </c>
      <c r="N13" s="39">
        <f t="shared" si="6"/>
        <v>2.3806199999999993E-2</v>
      </c>
      <c r="O13" s="40">
        <f>COUNTIF(Vertices[Eigenvector Centrality], "&gt;= " &amp; N13) - COUNTIF(Vertices[Eigenvector Centrality], "&gt;=" &amp; N14)</f>
        <v>0</v>
      </c>
      <c r="P13" s="39">
        <f t="shared" si="7"/>
        <v>0.91573540000000042</v>
      </c>
      <c r="Q13" s="40">
        <f>COUNTIF(Vertices[PageRank], "&gt;= " &amp; P13) - COUNTIF(Vertices[PageRank], "&gt;=" &amp; P14)</f>
        <v>3</v>
      </c>
      <c r="R13" s="39">
        <f t="shared" si="8"/>
        <v>0.20000000000000004</v>
      </c>
      <c r="S13" s="44">
        <f>COUNTIF(Vertices[Clustering Coefficient], "&gt;= " &amp; R13) - COUNTIF(Vertices[Clustering Coefficient], "&gt;=" &amp; R14)</f>
        <v>4</v>
      </c>
      <c r="T13" s="39" t="e">
        <f t="shared" ca="1" si="9"/>
        <v>#REF!</v>
      </c>
      <c r="U13" s="40" t="e">
        <f t="shared" ca="1" si="0"/>
        <v>#REF!</v>
      </c>
    </row>
    <row r="14" spans="1:24" x14ac:dyDescent="0.25">
      <c r="A14" s="85"/>
      <c r="B14" s="85"/>
      <c r="D14" s="32">
        <f t="shared" si="1"/>
        <v>2.3090909090909091</v>
      </c>
      <c r="E14" s="3">
        <f>COUNTIF(Vertices[Degree], "&gt;= " &amp; D14) - COUNTIF(Vertices[Degree], "&gt;=" &amp; D15)</f>
        <v>0</v>
      </c>
      <c r="F14" s="37">
        <f t="shared" si="2"/>
        <v>0</v>
      </c>
      <c r="G14" s="38">
        <f>COUNTIF(Vertices[In-Degree], "&gt;= " &amp; F14) - COUNTIF(Vertices[In-Degree], "&gt;=" &amp; F15)</f>
        <v>0</v>
      </c>
      <c r="H14" s="37">
        <f t="shared" si="3"/>
        <v>0</v>
      </c>
      <c r="I14" s="38">
        <f>COUNTIF(Vertices[Out-Degree], "&gt;= " &amp; H14) - COUNTIF(Vertices[Out-Degree], "&gt;=" &amp; H15)</f>
        <v>0</v>
      </c>
      <c r="J14" s="37">
        <f t="shared" si="4"/>
        <v>113.01818181818184</v>
      </c>
      <c r="K14" s="38">
        <f>COUNTIF(Vertices[Betweenness Centrality], "&gt;= " &amp; J14) - COUNTIF(Vertices[Betweenness Centrality], "&gt;=" &amp; J15)</f>
        <v>2</v>
      </c>
      <c r="L14" s="37">
        <f t="shared" si="5"/>
        <v>0.22120041818181813</v>
      </c>
      <c r="M14" s="38">
        <f>COUNTIF(Vertices[Closeness Centrality], "&gt;= " &amp; L14) - COUNTIF(Vertices[Closeness Centrality], "&gt;=" &amp; L15)</f>
        <v>0</v>
      </c>
      <c r="N14" s="37">
        <f t="shared" si="6"/>
        <v>2.5970399999999991E-2</v>
      </c>
      <c r="O14" s="38">
        <f>COUNTIF(Vertices[Eigenvector Centrality], "&gt;= " &amp; N14) - COUNTIF(Vertices[Eigenvector Centrality], "&gt;=" &amp; N15)</f>
        <v>4</v>
      </c>
      <c r="P14" s="37">
        <f t="shared" si="7"/>
        <v>0.95860552727272774</v>
      </c>
      <c r="Q14" s="38">
        <f>COUNTIF(Vertices[PageRank], "&gt;= " &amp; P14) - COUNTIF(Vertices[PageRank], "&gt;=" &amp; P15)</f>
        <v>55</v>
      </c>
      <c r="R14" s="37">
        <f t="shared" si="8"/>
        <v>0.21818181818181823</v>
      </c>
      <c r="S14" s="43">
        <f>COUNTIF(Vertices[Clustering Coefficient], "&gt;= " &amp; R14) - COUNTIF(Vertices[Clustering Coefficient], "&gt;=" &amp; R15)</f>
        <v>0</v>
      </c>
      <c r="T14" s="37" t="e">
        <f t="shared" ca="1" si="9"/>
        <v>#REF!</v>
      </c>
      <c r="U14" s="38" t="e">
        <f t="shared" ca="1" si="0"/>
        <v>#REF!</v>
      </c>
    </row>
    <row r="15" spans="1:24" x14ac:dyDescent="0.25">
      <c r="A15" s="34" t="s">
        <v>153</v>
      </c>
      <c r="B15" s="34">
        <v>31</v>
      </c>
      <c r="D15" s="32">
        <f t="shared" si="1"/>
        <v>2.418181818181818</v>
      </c>
      <c r="E15" s="3">
        <f>COUNTIF(Vertices[Degree], "&gt;= " &amp; D15) - COUNTIF(Vertices[Degree], "&gt;=" &amp; D16)</f>
        <v>0</v>
      </c>
      <c r="F15" s="39">
        <f t="shared" si="2"/>
        <v>0</v>
      </c>
      <c r="G15" s="40">
        <f>COUNTIF(Vertices[In-Degree], "&gt;= " &amp; F15) - COUNTIF(Vertices[In-Degree], "&gt;=" &amp; F16)</f>
        <v>0</v>
      </c>
      <c r="H15" s="39">
        <f t="shared" si="3"/>
        <v>0</v>
      </c>
      <c r="I15" s="40">
        <f>COUNTIF(Vertices[Out-Degree], "&gt;= " &amp; H15) - COUNTIF(Vertices[Out-Degree], "&gt;=" &amp; H16)</f>
        <v>0</v>
      </c>
      <c r="J15" s="39">
        <f t="shared" si="4"/>
        <v>122.43636363636367</v>
      </c>
      <c r="K15" s="40">
        <f>COUNTIF(Vertices[Betweenness Centrality], "&gt;= " &amp; J15) - COUNTIF(Vertices[Betweenness Centrality], "&gt;=" &amp; J16)</f>
        <v>0</v>
      </c>
      <c r="L15" s="39">
        <f t="shared" si="5"/>
        <v>0.23931203636363629</v>
      </c>
      <c r="M15" s="40">
        <f>COUNTIF(Vertices[Closeness Centrality], "&gt;= " &amp; L15) - COUNTIF(Vertices[Closeness Centrality], "&gt;=" &amp; L16)</f>
        <v>3</v>
      </c>
      <c r="N15" s="39">
        <f t="shared" si="6"/>
        <v>2.8134599999999989E-2</v>
      </c>
      <c r="O15" s="40">
        <f>COUNTIF(Vertices[Eigenvector Centrality], "&gt;= " &amp; N15) - COUNTIF(Vertices[Eigenvector Centrality], "&gt;=" &amp; N16)</f>
        <v>0</v>
      </c>
      <c r="P15" s="39">
        <f t="shared" si="7"/>
        <v>1.0014756545454551</v>
      </c>
      <c r="Q15" s="40">
        <f>COUNTIF(Vertices[PageRank], "&gt;= " &amp; P15) - COUNTIF(Vertices[PageRank], "&gt;=" &amp; P16)</f>
        <v>3</v>
      </c>
      <c r="R15" s="39">
        <f t="shared" si="8"/>
        <v>0.23636363636363641</v>
      </c>
      <c r="S15" s="44">
        <f>COUNTIF(Vertices[Clustering Coefficient], "&gt;= " &amp; R15) - COUNTIF(Vertices[Clustering Coefficient], "&gt;=" &amp; R16)</f>
        <v>0</v>
      </c>
      <c r="T15" s="39" t="e">
        <f t="shared" ca="1" si="9"/>
        <v>#REF!</v>
      </c>
      <c r="U15" s="40" t="e">
        <f t="shared" ca="1" si="0"/>
        <v>#REF!</v>
      </c>
    </row>
    <row r="16" spans="1:24" x14ac:dyDescent="0.25">
      <c r="A16" s="34" t="s">
        <v>154</v>
      </c>
      <c r="B16" s="34">
        <v>0</v>
      </c>
      <c r="D16" s="32">
        <f t="shared" si="1"/>
        <v>2.5272727272727269</v>
      </c>
      <c r="E16" s="3">
        <f>COUNTIF(Vertices[Degree], "&gt;= " &amp; D16) - COUNTIF(Vertices[Degree], "&gt;=" &amp; D17)</f>
        <v>0</v>
      </c>
      <c r="F16" s="37">
        <f t="shared" si="2"/>
        <v>0</v>
      </c>
      <c r="G16" s="38">
        <f>COUNTIF(Vertices[In-Degree], "&gt;= " &amp; F16) - COUNTIF(Vertices[In-Degree], "&gt;=" &amp; F17)</f>
        <v>0</v>
      </c>
      <c r="H16" s="37">
        <f t="shared" si="3"/>
        <v>0</v>
      </c>
      <c r="I16" s="38">
        <f>COUNTIF(Vertices[Out-Degree], "&gt;= " &amp; H16) - COUNTIF(Vertices[Out-Degree], "&gt;=" &amp; H17)</f>
        <v>0</v>
      </c>
      <c r="J16" s="37">
        <f t="shared" si="4"/>
        <v>131.85454545454547</v>
      </c>
      <c r="K16" s="38">
        <f>COUNTIF(Vertices[Betweenness Centrality], "&gt;= " &amp; J16) - COUNTIF(Vertices[Betweenness Centrality], "&gt;=" &amp; J17)</f>
        <v>0</v>
      </c>
      <c r="L16" s="37">
        <f t="shared" si="5"/>
        <v>0.25742365454545446</v>
      </c>
      <c r="M16" s="38">
        <f>COUNTIF(Vertices[Closeness Centrality], "&gt;= " &amp; L16) - COUNTIF(Vertices[Closeness Centrality], "&gt;=" &amp; L17)</f>
        <v>0</v>
      </c>
      <c r="N16" s="37">
        <f t="shared" si="6"/>
        <v>3.0298799999999987E-2</v>
      </c>
      <c r="O16" s="38">
        <f>COUNTIF(Vertices[Eigenvector Centrality], "&gt;= " &amp; N16) - COUNTIF(Vertices[Eigenvector Centrality], "&gt;=" &amp; N17)</f>
        <v>0</v>
      </c>
      <c r="P16" s="37">
        <f t="shared" si="7"/>
        <v>1.0443457818181823</v>
      </c>
      <c r="Q16" s="38">
        <f>COUNTIF(Vertices[PageRank], "&gt;= " &amp; P16) - COUNTIF(Vertices[PageRank], "&gt;=" &amp; P17)</f>
        <v>2</v>
      </c>
      <c r="R16" s="37">
        <f t="shared" si="8"/>
        <v>0.25454545454545457</v>
      </c>
      <c r="S16" s="43">
        <f>COUNTIF(Vertices[Clustering Coefficient], "&gt;= " &amp; R16) - COUNTIF(Vertices[Clustering Coefficient], "&gt;=" &amp; R17)</f>
        <v>0</v>
      </c>
      <c r="T16" s="37" t="e">
        <f t="shared" ca="1" si="9"/>
        <v>#REF!</v>
      </c>
      <c r="U16" s="38" t="e">
        <f t="shared" ca="1" si="0"/>
        <v>#REF!</v>
      </c>
    </row>
    <row r="17" spans="1:21" x14ac:dyDescent="0.25">
      <c r="A17" s="34" t="s">
        <v>155</v>
      </c>
      <c r="B17" s="34">
        <v>44</v>
      </c>
      <c r="D17" s="32">
        <f t="shared" si="1"/>
        <v>2.6363636363636358</v>
      </c>
      <c r="E17" s="3">
        <f>COUNTIF(Vertices[Degree], "&gt;= " &amp; D17) - COUNTIF(Vertices[Degree], "&gt;=" &amp; D18)</f>
        <v>0</v>
      </c>
      <c r="F17" s="39">
        <f t="shared" si="2"/>
        <v>0</v>
      </c>
      <c r="G17" s="40">
        <f>COUNTIF(Vertices[In-Degree], "&gt;= " &amp; F17) - COUNTIF(Vertices[In-Degree], "&gt;=" &amp; F18)</f>
        <v>0</v>
      </c>
      <c r="H17" s="39">
        <f t="shared" si="3"/>
        <v>0</v>
      </c>
      <c r="I17" s="40">
        <f>COUNTIF(Vertices[Out-Degree], "&gt;= " &amp; H17) - COUNTIF(Vertices[Out-Degree], "&gt;=" &amp; H18)</f>
        <v>0</v>
      </c>
      <c r="J17" s="39">
        <f t="shared" si="4"/>
        <v>141.27272727272728</v>
      </c>
      <c r="K17" s="40">
        <f>COUNTIF(Vertices[Betweenness Centrality], "&gt;= " &amp; J17) - COUNTIF(Vertices[Betweenness Centrality], "&gt;=" &amp; J18)</f>
        <v>0</v>
      </c>
      <c r="L17" s="39">
        <f t="shared" si="5"/>
        <v>0.27553527272727263</v>
      </c>
      <c r="M17" s="40">
        <f>COUNTIF(Vertices[Closeness Centrality], "&gt;= " &amp; L17) - COUNTIF(Vertices[Closeness Centrality], "&gt;=" &amp; L18)</f>
        <v>0</v>
      </c>
      <c r="N17" s="39">
        <f t="shared" si="6"/>
        <v>3.2462999999999985E-2</v>
      </c>
      <c r="O17" s="40">
        <f>COUNTIF(Vertices[Eigenvector Centrality], "&gt;= " &amp; N17) - COUNTIF(Vertices[Eigenvector Centrality], "&gt;=" &amp; N18)</f>
        <v>0</v>
      </c>
      <c r="P17" s="39">
        <f t="shared" si="7"/>
        <v>1.0872159090909095</v>
      </c>
      <c r="Q17" s="40">
        <f>COUNTIF(Vertices[PageRank], "&gt;= " &amp; P17) - COUNTIF(Vertices[PageRank], "&gt;=" &amp; P18)</f>
        <v>1</v>
      </c>
      <c r="R17" s="39">
        <f t="shared" si="8"/>
        <v>0.27272727272727276</v>
      </c>
      <c r="S17" s="44">
        <f>COUNTIF(Vertices[Clustering Coefficient], "&gt;= " &amp; R17) - COUNTIF(Vertices[Clustering Coefficient], "&gt;=" &amp; R18)</f>
        <v>0</v>
      </c>
      <c r="T17" s="39" t="e">
        <f t="shared" ca="1" si="9"/>
        <v>#REF!</v>
      </c>
      <c r="U17" s="40" t="e">
        <f t="shared" ca="1" si="0"/>
        <v>#REF!</v>
      </c>
    </row>
    <row r="18" spans="1:21" x14ac:dyDescent="0.25">
      <c r="A18" s="34" t="s">
        <v>156</v>
      </c>
      <c r="B18" s="34">
        <v>56</v>
      </c>
      <c r="D18" s="32">
        <f t="shared" si="1"/>
        <v>2.7454545454545447</v>
      </c>
      <c r="E18" s="3">
        <f>COUNTIF(Vertices[Degree], "&gt;= " &amp; D18) - COUNTIF(Vertices[Degree], "&gt;=" &amp; D19)</f>
        <v>0</v>
      </c>
      <c r="F18" s="37">
        <f t="shared" si="2"/>
        <v>0</v>
      </c>
      <c r="G18" s="38">
        <f>COUNTIF(Vertices[In-Degree], "&gt;= " &amp; F18) - COUNTIF(Vertices[In-Degree], "&gt;=" &amp; F19)</f>
        <v>0</v>
      </c>
      <c r="H18" s="37">
        <f t="shared" si="3"/>
        <v>0</v>
      </c>
      <c r="I18" s="38">
        <f>COUNTIF(Vertices[Out-Degree], "&gt;= " &amp; H18) - COUNTIF(Vertices[Out-Degree], "&gt;=" &amp; H19)</f>
        <v>0</v>
      </c>
      <c r="J18" s="37">
        <f t="shared" si="4"/>
        <v>150.69090909090909</v>
      </c>
      <c r="K18" s="38">
        <f>COUNTIF(Vertices[Betweenness Centrality], "&gt;= " &amp; J18) - COUNTIF(Vertices[Betweenness Centrality], "&gt;=" &amp; J19)</f>
        <v>0</v>
      </c>
      <c r="L18" s="37">
        <f t="shared" si="5"/>
        <v>0.2936468909090908</v>
      </c>
      <c r="M18" s="38">
        <f>COUNTIF(Vertices[Closeness Centrality], "&gt;= " &amp; L18) - COUNTIF(Vertices[Closeness Centrality], "&gt;=" &amp; L19)</f>
        <v>0</v>
      </c>
      <c r="N18" s="37">
        <f t="shared" si="6"/>
        <v>3.4627199999999983E-2</v>
      </c>
      <c r="O18" s="38">
        <f>COUNTIF(Vertices[Eigenvector Centrality], "&gt;= " &amp; N18) - COUNTIF(Vertices[Eigenvector Centrality], "&gt;=" &amp; N19)</f>
        <v>0</v>
      </c>
      <c r="P18" s="37">
        <f t="shared" si="7"/>
        <v>1.1300860363636367</v>
      </c>
      <c r="Q18" s="38">
        <f>COUNTIF(Vertices[PageRank], "&gt;= " &amp; P18) - COUNTIF(Vertices[PageRank], "&gt;=" &amp; P19)</f>
        <v>3</v>
      </c>
      <c r="R18" s="37">
        <f t="shared" si="8"/>
        <v>0.29090909090909095</v>
      </c>
      <c r="S18" s="43">
        <f>COUNTIF(Vertices[Clustering Coefficient], "&gt;= " &amp; R18) - COUNTIF(Vertices[Clustering Coefficient], "&gt;=" &amp; R19)</f>
        <v>0</v>
      </c>
      <c r="T18" s="37" t="e">
        <f t="shared" ca="1" si="9"/>
        <v>#REF!</v>
      </c>
      <c r="U18" s="38" t="e">
        <f t="shared" ca="1" si="0"/>
        <v>#REF!</v>
      </c>
    </row>
    <row r="19" spans="1:21" x14ac:dyDescent="0.25">
      <c r="A19" s="85"/>
      <c r="B19" s="85"/>
      <c r="D19" s="32">
        <f t="shared" si="1"/>
        <v>2.8545454545454536</v>
      </c>
      <c r="E19" s="3">
        <f>COUNTIF(Vertices[Degree], "&gt;= " &amp; D19) - COUNTIF(Vertices[Degree], "&gt;=" &amp; D20)</f>
        <v>0</v>
      </c>
      <c r="F19" s="39">
        <f t="shared" si="2"/>
        <v>0</v>
      </c>
      <c r="G19" s="40">
        <f>COUNTIF(Vertices[In-Degree], "&gt;= " &amp; F19) - COUNTIF(Vertices[In-Degree], "&gt;=" &amp; F20)</f>
        <v>0</v>
      </c>
      <c r="H19" s="39">
        <f t="shared" si="3"/>
        <v>0</v>
      </c>
      <c r="I19" s="40">
        <f>COUNTIF(Vertices[Out-Degree], "&gt;= " &amp; H19) - COUNTIF(Vertices[Out-Degree], "&gt;=" &amp; H20)</f>
        <v>0</v>
      </c>
      <c r="J19" s="39">
        <f t="shared" si="4"/>
        <v>160.1090909090909</v>
      </c>
      <c r="K19" s="40">
        <f>COUNTIF(Vertices[Betweenness Centrality], "&gt;= " &amp; J19) - COUNTIF(Vertices[Betweenness Centrality], "&gt;=" &amp; J20)</f>
        <v>1</v>
      </c>
      <c r="L19" s="39">
        <f t="shared" si="5"/>
        <v>0.31175850909090896</v>
      </c>
      <c r="M19" s="40">
        <f>COUNTIF(Vertices[Closeness Centrality], "&gt;= " &amp; L19) - COUNTIF(Vertices[Closeness Centrality], "&gt;=" &amp; L20)</f>
        <v>0</v>
      </c>
      <c r="N19" s="39">
        <f t="shared" si="6"/>
        <v>3.6791399999999981E-2</v>
      </c>
      <c r="O19" s="40">
        <f>COUNTIF(Vertices[Eigenvector Centrality], "&gt;= " &amp; N19) - COUNTIF(Vertices[Eigenvector Centrality], "&gt;=" &amp; N20)</f>
        <v>0</v>
      </c>
      <c r="P19" s="39">
        <f t="shared" si="7"/>
        <v>1.1729561636363639</v>
      </c>
      <c r="Q19" s="40">
        <f>COUNTIF(Vertices[PageRank], "&gt;= " &amp; P19) - COUNTIF(Vertices[PageRank], "&gt;=" &amp; P20)</f>
        <v>2</v>
      </c>
      <c r="R19" s="39">
        <f t="shared" si="8"/>
        <v>0.30909090909090914</v>
      </c>
      <c r="S19" s="44">
        <f>COUNTIF(Vertices[Clustering Coefficient], "&gt;= " &amp; R19) - COUNTIF(Vertices[Clustering Coefficient], "&gt;=" &amp; R20)</f>
        <v>0</v>
      </c>
      <c r="T19" s="39" t="e">
        <f t="shared" ca="1" si="9"/>
        <v>#REF!</v>
      </c>
      <c r="U19" s="40" t="e">
        <f t="shared" ca="1" si="0"/>
        <v>#REF!</v>
      </c>
    </row>
    <row r="20" spans="1:21" x14ac:dyDescent="0.25">
      <c r="A20" s="34" t="s">
        <v>157</v>
      </c>
      <c r="B20" s="34">
        <v>9</v>
      </c>
      <c r="D20" s="32">
        <f t="shared" si="1"/>
        <v>2.9636363636363625</v>
      </c>
      <c r="E20" s="3">
        <f>COUNTIF(Vertices[Degree], "&gt;= " &amp; D20) - COUNTIF(Vertices[Degree], "&gt;=" &amp; D21)</f>
        <v>21</v>
      </c>
      <c r="F20" s="37">
        <f t="shared" si="2"/>
        <v>0</v>
      </c>
      <c r="G20" s="38">
        <f>COUNTIF(Vertices[In-Degree], "&gt;= " &amp; F20) - COUNTIF(Vertices[In-Degree], "&gt;=" &amp; F21)</f>
        <v>0</v>
      </c>
      <c r="H20" s="37">
        <f t="shared" si="3"/>
        <v>0</v>
      </c>
      <c r="I20" s="38">
        <f>COUNTIF(Vertices[Out-Degree], "&gt;= " &amp; H20) - COUNTIF(Vertices[Out-Degree], "&gt;=" &amp; H21)</f>
        <v>0</v>
      </c>
      <c r="J20" s="37">
        <f t="shared" si="4"/>
        <v>169.5272727272727</v>
      </c>
      <c r="K20" s="38">
        <f>COUNTIF(Vertices[Betweenness Centrality], "&gt;= " &amp; J20) - COUNTIF(Vertices[Betweenness Centrality], "&gt;=" &amp; J21)</f>
        <v>0</v>
      </c>
      <c r="L20" s="37">
        <f t="shared" si="5"/>
        <v>0.32987012727272713</v>
      </c>
      <c r="M20" s="38">
        <f>COUNTIF(Vertices[Closeness Centrality], "&gt;= " &amp; L20) - COUNTIF(Vertices[Closeness Centrality], "&gt;=" &amp; L21)</f>
        <v>13</v>
      </c>
      <c r="N20" s="37">
        <f t="shared" si="6"/>
        <v>3.8955599999999979E-2</v>
      </c>
      <c r="O20" s="38">
        <f>COUNTIF(Vertices[Eigenvector Centrality], "&gt;= " &amp; N20) - COUNTIF(Vertices[Eigenvector Centrality], "&gt;=" &amp; N21)</f>
        <v>1</v>
      </c>
      <c r="P20" s="37">
        <f t="shared" si="7"/>
        <v>1.2158262909090911</v>
      </c>
      <c r="Q20" s="38">
        <f>COUNTIF(Vertices[PageRank], "&gt;= " &amp; P20) - COUNTIF(Vertices[PageRank], "&gt;=" &amp; P21)</f>
        <v>0</v>
      </c>
      <c r="R20" s="37">
        <f t="shared" si="8"/>
        <v>0.32727272727272733</v>
      </c>
      <c r="S20" s="43">
        <f>COUNTIF(Vertices[Clustering Coefficient], "&gt;= " &amp; R20) - COUNTIF(Vertices[Clustering Coefficient], "&gt;=" &amp; R21)</f>
        <v>9</v>
      </c>
      <c r="T20" s="37" t="e">
        <f t="shared" ca="1" si="9"/>
        <v>#REF!</v>
      </c>
      <c r="U20" s="38" t="e">
        <f t="shared" ca="1" si="0"/>
        <v>#REF!</v>
      </c>
    </row>
    <row r="21" spans="1:21" x14ac:dyDescent="0.25">
      <c r="A21" s="34" t="s">
        <v>158</v>
      </c>
      <c r="B21" s="34">
        <v>3.9334769999999999</v>
      </c>
      <c r="D21" s="32">
        <f t="shared" si="1"/>
        <v>3.0727272727272714</v>
      </c>
      <c r="E21" s="3">
        <f>COUNTIF(Vertices[Degree], "&gt;= " &amp; D21) - COUNTIF(Vertices[Degree], "&gt;=" &amp; D22)</f>
        <v>0</v>
      </c>
      <c r="F21" s="39">
        <f t="shared" si="2"/>
        <v>0</v>
      </c>
      <c r="G21" s="40">
        <f>COUNTIF(Vertices[In-Degree], "&gt;= " &amp; F21) - COUNTIF(Vertices[In-Degree], "&gt;=" &amp; F22)</f>
        <v>0</v>
      </c>
      <c r="H21" s="39">
        <f t="shared" si="3"/>
        <v>0</v>
      </c>
      <c r="I21" s="40">
        <f>COUNTIF(Vertices[Out-Degree], "&gt;= " &amp; H21) - COUNTIF(Vertices[Out-Degree], "&gt;=" &amp; H22)</f>
        <v>0</v>
      </c>
      <c r="J21" s="39">
        <f t="shared" si="4"/>
        <v>178.94545454545451</v>
      </c>
      <c r="K21" s="40">
        <f>COUNTIF(Vertices[Betweenness Centrality], "&gt;= " &amp; J21) - COUNTIF(Vertices[Betweenness Centrality], "&gt;=" &amp; J22)</f>
        <v>0</v>
      </c>
      <c r="L21" s="39">
        <f t="shared" si="5"/>
        <v>0.3479817454545453</v>
      </c>
      <c r="M21" s="40">
        <f>COUNTIF(Vertices[Closeness Centrality], "&gt;= " &amp; L21) - COUNTIF(Vertices[Closeness Centrality], "&gt;=" &amp; L22)</f>
        <v>0</v>
      </c>
      <c r="N21" s="39">
        <f t="shared" si="6"/>
        <v>4.1119799999999977E-2</v>
      </c>
      <c r="O21" s="40">
        <f>COUNTIF(Vertices[Eigenvector Centrality], "&gt;= " &amp; N21) - COUNTIF(Vertices[Eigenvector Centrality], "&gt;=" &amp; N22)</f>
        <v>1</v>
      </c>
      <c r="P21" s="39">
        <f t="shared" si="7"/>
        <v>1.2586964181818183</v>
      </c>
      <c r="Q21" s="40">
        <f>COUNTIF(Vertices[PageRank], "&gt;= " &amp; P21) - COUNTIF(Vertices[PageRank], "&gt;=" &amp; P22)</f>
        <v>1</v>
      </c>
      <c r="R21" s="39">
        <f t="shared" si="8"/>
        <v>0.34545454545454551</v>
      </c>
      <c r="S21" s="44">
        <f>COUNTIF(Vertices[Clustering Coefficient], "&gt;= " &amp; R21) - COUNTIF(Vertices[Clustering Coefficient], "&gt;=" &amp; R22)</f>
        <v>0</v>
      </c>
      <c r="T21" s="39" t="e">
        <f t="shared" ca="1" si="9"/>
        <v>#REF!</v>
      </c>
      <c r="U21" s="40" t="e">
        <f t="shared" ca="1" si="0"/>
        <v>#REF!</v>
      </c>
    </row>
    <row r="22" spans="1:21" x14ac:dyDescent="0.25">
      <c r="A22" s="85"/>
      <c r="B22" s="85"/>
      <c r="D22" s="32">
        <f t="shared" si="1"/>
        <v>3.1818181818181803</v>
      </c>
      <c r="E22" s="3">
        <f>COUNTIF(Vertices[Degree], "&gt;= " &amp; D22) - COUNTIF(Vertices[Degree], "&gt;=" &amp; D23)</f>
        <v>0</v>
      </c>
      <c r="F22" s="37">
        <f t="shared" si="2"/>
        <v>0</v>
      </c>
      <c r="G22" s="38">
        <f>COUNTIF(Vertices[In-Degree], "&gt;= " &amp; F22) - COUNTIF(Vertices[In-Degree], "&gt;=" &amp; F23)</f>
        <v>0</v>
      </c>
      <c r="H22" s="37">
        <f t="shared" si="3"/>
        <v>0</v>
      </c>
      <c r="I22" s="38">
        <f>COUNTIF(Vertices[Out-Degree], "&gt;= " &amp; H22) - COUNTIF(Vertices[Out-Degree], "&gt;=" &amp; H23)</f>
        <v>0</v>
      </c>
      <c r="J22" s="37">
        <f t="shared" si="4"/>
        <v>188.36363636363632</v>
      </c>
      <c r="K22" s="38">
        <f>COUNTIF(Vertices[Betweenness Centrality], "&gt;= " &amp; J22) - COUNTIF(Vertices[Betweenness Centrality], "&gt;=" &amp; J23)</f>
        <v>0</v>
      </c>
      <c r="L22" s="37">
        <f t="shared" si="5"/>
        <v>0.36609336363636347</v>
      </c>
      <c r="M22" s="38">
        <f>COUNTIF(Vertices[Closeness Centrality], "&gt;= " &amp; L22) - COUNTIF(Vertices[Closeness Centrality], "&gt;=" &amp; L23)</f>
        <v>0</v>
      </c>
      <c r="N22" s="37">
        <f t="shared" si="6"/>
        <v>4.3283999999999975E-2</v>
      </c>
      <c r="O22" s="38">
        <f>COUNTIF(Vertices[Eigenvector Centrality], "&gt;= " &amp; N22) - COUNTIF(Vertices[Eigenvector Centrality], "&gt;=" &amp; N23)</f>
        <v>1</v>
      </c>
      <c r="P22" s="37">
        <f t="shared" si="7"/>
        <v>1.3015665454545455</v>
      </c>
      <c r="Q22" s="38">
        <f>COUNTIF(Vertices[PageRank], "&gt;= " &amp; P22) - COUNTIF(Vertices[PageRank], "&gt;=" &amp; P23)</f>
        <v>1</v>
      </c>
      <c r="R22" s="37">
        <f t="shared" si="8"/>
        <v>0.3636363636363637</v>
      </c>
      <c r="S22" s="43">
        <f>COUNTIF(Vertices[Clustering Coefficient], "&gt;= " &amp; R22) - COUNTIF(Vertices[Clustering Coefficient], "&gt;=" &amp; R23)</f>
        <v>0</v>
      </c>
      <c r="T22" s="37" t="e">
        <f t="shared" ca="1" si="9"/>
        <v>#REF!</v>
      </c>
      <c r="U22" s="38" t="e">
        <f t="shared" ca="1" si="0"/>
        <v>#REF!</v>
      </c>
    </row>
    <row r="23" spans="1:21" x14ac:dyDescent="0.25">
      <c r="A23" s="34" t="s">
        <v>159</v>
      </c>
      <c r="B23" s="34">
        <v>1.5146489773355445E-2</v>
      </c>
      <c r="D23" s="32">
        <f t="shared" si="1"/>
        <v>3.2909090909090892</v>
      </c>
      <c r="E23" s="3">
        <f>COUNTIF(Vertices[Degree], "&gt;= " &amp; D23) - COUNTIF(Vertices[Degree], "&gt;=" &amp; D24)</f>
        <v>0</v>
      </c>
      <c r="F23" s="39">
        <f t="shared" si="2"/>
        <v>0</v>
      </c>
      <c r="G23" s="40">
        <f>COUNTIF(Vertices[In-Degree], "&gt;= " &amp; F23) - COUNTIF(Vertices[In-Degree], "&gt;=" &amp; F24)</f>
        <v>0</v>
      </c>
      <c r="H23" s="39">
        <f t="shared" si="3"/>
        <v>0</v>
      </c>
      <c r="I23" s="40">
        <f>COUNTIF(Vertices[Out-Degree], "&gt;= " &amp; H23) - COUNTIF(Vertices[Out-Degree], "&gt;=" &amp; H24)</f>
        <v>0</v>
      </c>
      <c r="J23" s="39">
        <f t="shared" si="4"/>
        <v>197.78181818181812</v>
      </c>
      <c r="K23" s="40">
        <f>COUNTIF(Vertices[Betweenness Centrality], "&gt;= " &amp; J23) - COUNTIF(Vertices[Betweenness Centrality], "&gt;=" &amp; J24)</f>
        <v>0</v>
      </c>
      <c r="L23" s="39">
        <f t="shared" si="5"/>
        <v>0.38420498181818163</v>
      </c>
      <c r="M23" s="40">
        <f>COUNTIF(Vertices[Closeness Centrality], "&gt;= " &amp; L23) - COUNTIF(Vertices[Closeness Centrality], "&gt;=" &amp; L24)</f>
        <v>0</v>
      </c>
      <c r="N23" s="39">
        <f t="shared" si="6"/>
        <v>4.5448199999999973E-2</v>
      </c>
      <c r="O23" s="40">
        <f>COUNTIF(Vertices[Eigenvector Centrality], "&gt;= " &amp; N23) - COUNTIF(Vertices[Eigenvector Centrality], "&gt;=" &amp; N24)</f>
        <v>1</v>
      </c>
      <c r="P23" s="39">
        <f t="shared" si="7"/>
        <v>1.3444366727272727</v>
      </c>
      <c r="Q23" s="40">
        <f>COUNTIF(Vertices[PageRank], "&gt;= " &amp; P23) - COUNTIF(Vertices[PageRank], "&gt;=" &amp; P24)</f>
        <v>0</v>
      </c>
      <c r="R23" s="39">
        <f t="shared" si="8"/>
        <v>0.38181818181818189</v>
      </c>
      <c r="S23" s="44">
        <f>COUNTIF(Vertices[Clustering Coefficient], "&gt;= " &amp; R23) - COUNTIF(Vertices[Clustering Coefficient], "&gt;=" &amp; R24)</f>
        <v>0</v>
      </c>
      <c r="T23" s="39" t="e">
        <f t="shared" ca="1" si="9"/>
        <v>#REF!</v>
      </c>
      <c r="U23" s="40" t="e">
        <f t="shared" ca="1" si="0"/>
        <v>#REF!</v>
      </c>
    </row>
    <row r="24" spans="1:21" x14ac:dyDescent="0.25">
      <c r="A24" s="34" t="s">
        <v>315</v>
      </c>
      <c r="B24" s="34">
        <v>0.80846099999999999</v>
      </c>
      <c r="D24" s="32">
        <f t="shared" si="1"/>
        <v>3.3999999999999981</v>
      </c>
      <c r="E24" s="3">
        <f>COUNTIF(Vertices[Degree], "&gt;= " &amp; D24) - COUNTIF(Vertices[Degree], "&gt;=" &amp; D25)</f>
        <v>0</v>
      </c>
      <c r="F24" s="37">
        <f t="shared" si="2"/>
        <v>0</v>
      </c>
      <c r="G24" s="38">
        <f>COUNTIF(Vertices[In-Degree], "&gt;= " &amp; F24) - COUNTIF(Vertices[In-Degree], "&gt;=" &amp; F25)</f>
        <v>0</v>
      </c>
      <c r="H24" s="37">
        <f t="shared" si="3"/>
        <v>0</v>
      </c>
      <c r="I24" s="38">
        <f>COUNTIF(Vertices[Out-Degree], "&gt;= " &amp; H24) - COUNTIF(Vertices[Out-Degree], "&gt;=" &amp; H25)</f>
        <v>0</v>
      </c>
      <c r="J24" s="37">
        <f t="shared" si="4"/>
        <v>207.19999999999993</v>
      </c>
      <c r="K24" s="38">
        <f>COUNTIF(Vertices[Betweenness Centrality], "&gt;= " &amp; J24) - COUNTIF(Vertices[Betweenness Centrality], "&gt;=" &amp; J25)</f>
        <v>0</v>
      </c>
      <c r="L24" s="37">
        <f t="shared" si="5"/>
        <v>0.4023165999999998</v>
      </c>
      <c r="M24" s="38">
        <f>COUNTIF(Vertices[Closeness Centrality], "&gt;= " &amp; L24) - COUNTIF(Vertices[Closeness Centrality], "&gt;=" &amp; L25)</f>
        <v>0</v>
      </c>
      <c r="N24" s="37">
        <f t="shared" si="6"/>
        <v>4.7612399999999971E-2</v>
      </c>
      <c r="O24" s="38">
        <f>COUNTIF(Vertices[Eigenvector Centrality], "&gt;= " &amp; N24) - COUNTIF(Vertices[Eigenvector Centrality], "&gt;=" &amp; N25)</f>
        <v>0</v>
      </c>
      <c r="P24" s="37">
        <f t="shared" si="7"/>
        <v>1.3873068</v>
      </c>
      <c r="Q24" s="38">
        <f>COUNTIF(Vertices[PageRank], "&gt;= " &amp; P24) - COUNTIF(Vertices[PageRank], "&gt;=" &amp; P25)</f>
        <v>1</v>
      </c>
      <c r="R24" s="37">
        <f t="shared" si="8"/>
        <v>0.40000000000000008</v>
      </c>
      <c r="S24" s="43">
        <f>COUNTIF(Vertices[Clustering Coefficient], "&gt;= " &amp; R24) - COUNTIF(Vertices[Clustering Coefficient], "&gt;=" &amp; R25)</f>
        <v>0</v>
      </c>
      <c r="T24" s="37" t="e">
        <f t="shared" ca="1" si="9"/>
        <v>#REF!</v>
      </c>
      <c r="U24" s="38" t="e">
        <f t="shared" ca="1" si="0"/>
        <v>#REF!</v>
      </c>
    </row>
    <row r="25" spans="1:21" x14ac:dyDescent="0.25">
      <c r="A25" s="85"/>
      <c r="B25" s="85"/>
      <c r="D25" s="32">
        <f t="shared" si="1"/>
        <v>3.509090909090907</v>
      </c>
      <c r="E25" s="3">
        <f>COUNTIF(Vertices[Degree], "&gt;= " &amp; D25) - COUNTIF(Vertices[Degree], "&gt;=" &amp; D26)</f>
        <v>0</v>
      </c>
      <c r="F25" s="39">
        <f t="shared" si="2"/>
        <v>0</v>
      </c>
      <c r="G25" s="40">
        <f>COUNTIF(Vertices[In-Degree], "&gt;= " &amp; F25) - COUNTIF(Vertices[In-Degree], "&gt;=" &amp; F26)</f>
        <v>0</v>
      </c>
      <c r="H25" s="39">
        <f t="shared" si="3"/>
        <v>0</v>
      </c>
      <c r="I25" s="40">
        <f>COUNTIF(Vertices[Out-Degree], "&gt;= " &amp; H25) - COUNTIF(Vertices[Out-Degree], "&gt;=" &amp; H26)</f>
        <v>0</v>
      </c>
      <c r="J25" s="39">
        <f t="shared" si="4"/>
        <v>216.61818181818174</v>
      </c>
      <c r="K25" s="40">
        <f>COUNTIF(Vertices[Betweenness Centrality], "&gt;= " &amp; J25) - COUNTIF(Vertices[Betweenness Centrality], "&gt;=" &amp; J26)</f>
        <v>0</v>
      </c>
      <c r="L25" s="39">
        <f t="shared" si="5"/>
        <v>0.42042821818181797</v>
      </c>
      <c r="M25" s="40">
        <f>COUNTIF(Vertices[Closeness Centrality], "&gt;= " &amp; L25) - COUNTIF(Vertices[Closeness Centrality], "&gt;=" &amp; L26)</f>
        <v>0</v>
      </c>
      <c r="N25" s="39">
        <f t="shared" si="6"/>
        <v>4.9776599999999969E-2</v>
      </c>
      <c r="O25" s="40">
        <f>COUNTIF(Vertices[Eigenvector Centrality], "&gt;= " &amp; N25) - COUNTIF(Vertices[Eigenvector Centrality], "&gt;=" &amp; N26)</f>
        <v>0</v>
      </c>
      <c r="P25" s="39">
        <f t="shared" si="7"/>
        <v>1.4301769272727272</v>
      </c>
      <c r="Q25" s="40">
        <f>COUNTIF(Vertices[PageRank], "&gt;= " &amp; P25) - COUNTIF(Vertices[PageRank], "&gt;=" &amp; P26)</f>
        <v>7</v>
      </c>
      <c r="R25" s="39">
        <f t="shared" si="8"/>
        <v>0.41818181818181827</v>
      </c>
      <c r="S25" s="44">
        <f>COUNTIF(Vertices[Clustering Coefficient], "&gt;= " &amp; R25) - COUNTIF(Vertices[Clustering Coefficient], "&gt;=" &amp; R26)</f>
        <v>0</v>
      </c>
      <c r="T25" s="39" t="e">
        <f t="shared" ca="1" si="9"/>
        <v>#REF!</v>
      </c>
      <c r="U25" s="40" t="e">
        <f t="shared" ca="1" si="0"/>
        <v>#REF!</v>
      </c>
    </row>
    <row r="26" spans="1:21" x14ac:dyDescent="0.25">
      <c r="A26" s="34" t="s">
        <v>316</v>
      </c>
      <c r="B26" s="34" t="s">
        <v>318</v>
      </c>
      <c r="D26" s="32">
        <f t="shared" si="1"/>
        <v>3.6181818181818159</v>
      </c>
      <c r="E26" s="3">
        <f>COUNTIF(Vertices[Degree], "&gt;= " &amp; D26) - COUNTIF(Vertices[Degree], "&gt;=" &amp; D28)</f>
        <v>0</v>
      </c>
      <c r="F26" s="37">
        <f t="shared" si="2"/>
        <v>0</v>
      </c>
      <c r="G26" s="38">
        <f>COUNTIF(Vertices[In-Degree], "&gt;= " &amp; F26) - COUNTIF(Vertices[In-Degree], "&gt;=" &amp; F28)</f>
        <v>0</v>
      </c>
      <c r="H26" s="37">
        <f t="shared" si="3"/>
        <v>0</v>
      </c>
      <c r="I26" s="38">
        <f>COUNTIF(Vertices[Out-Degree], "&gt;= " &amp; H26) - COUNTIF(Vertices[Out-Degree], "&gt;=" &amp; H28)</f>
        <v>0</v>
      </c>
      <c r="J26" s="37">
        <f t="shared" si="4"/>
        <v>226.03636363636355</v>
      </c>
      <c r="K26" s="38">
        <f>COUNTIF(Vertices[Betweenness Centrality], "&gt;= " &amp; J26) - COUNTIF(Vertices[Betweenness Centrality], "&gt;=" &amp; J28)</f>
        <v>1</v>
      </c>
      <c r="L26" s="37">
        <f t="shared" si="5"/>
        <v>0.43853983636363614</v>
      </c>
      <c r="M26" s="38">
        <f>COUNTIF(Vertices[Closeness Centrality], "&gt;= " &amp; L26) - COUNTIF(Vertices[Closeness Centrality], "&gt;=" &amp; L28)</f>
        <v>0</v>
      </c>
      <c r="N26" s="37">
        <f t="shared" si="6"/>
        <v>5.1940799999999968E-2</v>
      </c>
      <c r="O26" s="38">
        <f>COUNTIF(Vertices[Eigenvector Centrality], "&gt;= " &amp; N26) - COUNTIF(Vertices[Eigenvector Centrality], "&gt;=" &amp; N28)</f>
        <v>0</v>
      </c>
      <c r="P26" s="37">
        <f t="shared" si="7"/>
        <v>1.4730470545454544</v>
      </c>
      <c r="Q26" s="38">
        <f>COUNTIF(Vertices[PageRank], "&gt;= " &amp; P26) - COUNTIF(Vertices[PageRank], "&gt;=" &amp; P28)</f>
        <v>0</v>
      </c>
      <c r="R26" s="37">
        <f t="shared" si="8"/>
        <v>0.43636363636363645</v>
      </c>
      <c r="S26" s="43">
        <f>COUNTIF(Vertices[Clustering Coefficient], "&gt;= " &amp; R26) - COUNTIF(Vertices[Clustering Coefficient], "&gt;=" &amp; R28)</f>
        <v>0</v>
      </c>
      <c r="T26" s="37" t="e">
        <f t="shared" ca="1" si="9"/>
        <v>#REF!</v>
      </c>
      <c r="U26" s="38" t="e">
        <f ca="1">COUNTIF(INDIRECT(DynamicFilterSourceColumnRange), "&gt;= " &amp; T26) - COUNTIF(INDIRECT(DynamicFilterSourceColumnRange), "&gt;=" &amp; T28)</f>
        <v>#REF!</v>
      </c>
    </row>
    <row r="27" spans="1:21" x14ac:dyDescent="0.25">
      <c r="D27" s="32"/>
      <c r="E27" s="3">
        <f>COUNTIF(Vertices[Degree], "&gt;= " &amp; D27) - COUNTIF(Vertices[Degree], "&gt;=" &amp; D28)</f>
        <v>-15</v>
      </c>
      <c r="F27" s="73"/>
      <c r="G27" s="74">
        <f>COUNTIF(Vertices[In-Degree], "&gt;= " &amp; F27) - COUNTIF(Vertices[In-Degree], "&gt;=" &amp; F28)</f>
        <v>0</v>
      </c>
      <c r="H27" s="73"/>
      <c r="I27" s="74">
        <f>COUNTIF(Vertices[Out-Degree], "&gt;= " &amp; H27) - COUNTIF(Vertices[Out-Degree], "&gt;=" &amp; H28)</f>
        <v>0</v>
      </c>
      <c r="J27" s="73"/>
      <c r="K27" s="74">
        <f>COUNTIF(Vertices[Betweenness Centrality], "&gt;= " &amp; J27) - COUNTIF(Vertices[Betweenness Centrality], "&gt;=" &amp; J28)</f>
        <v>-6</v>
      </c>
      <c r="L27" s="73"/>
      <c r="M27" s="74">
        <f>COUNTIF(Vertices[Closeness Centrality], "&gt;= " &amp; L27) - COUNTIF(Vertices[Closeness Centrality], "&gt;=" &amp; L28)</f>
        <v>-47</v>
      </c>
      <c r="N27" s="73"/>
      <c r="O27" s="74">
        <f>COUNTIF(Vertices[Eigenvector Centrality], "&gt;= " &amp; N27) - COUNTIF(Vertices[Eigenvector Centrality], "&gt;=" &amp; N28)</f>
        <v>-5</v>
      </c>
      <c r="P27" s="73"/>
      <c r="Q27" s="74">
        <f>COUNTIF(Vertices[Eigenvector Centrality], "&gt;= " &amp; P27) - COUNTIF(Vertices[Eigenvector Centrality], "&gt;=" &amp; P28)</f>
        <v>0</v>
      </c>
      <c r="R27" s="73"/>
      <c r="S27" s="75">
        <f>COUNTIF(Vertices[Clustering Coefficient], "&gt;= " &amp; R27) - COUNTIF(Vertices[Clustering Coefficient], "&gt;=" &amp; R28)</f>
        <v>-48</v>
      </c>
      <c r="T27" s="73"/>
      <c r="U27" s="74">
        <f ca="1">COUNTIF(Vertices[Clustering Coefficient], "&gt;= " &amp; T27) - COUNTIF(Vertices[Clustering Coefficient], "&gt;=" &amp; T28)</f>
        <v>0</v>
      </c>
    </row>
    <row r="28" spans="1:21" x14ac:dyDescent="0.25">
      <c r="D28" s="32">
        <f>D26+($D$57-$D$2)/BinDivisor</f>
        <v>3.7272727272727249</v>
      </c>
      <c r="E28" s="3">
        <f>COUNTIF(Vertices[Degree], "&gt;= " &amp; D28) - COUNTIF(Vertices[Degree], "&gt;=" &amp; D40)</f>
        <v>0</v>
      </c>
      <c r="F28" s="39">
        <f>F26+($F$57-$F$2)/BinDivisor</f>
        <v>0</v>
      </c>
      <c r="G28" s="40">
        <f>COUNTIF(Vertices[In-Degree], "&gt;= " &amp; F28) - COUNTIF(Vertices[In-Degree], "&gt;=" &amp; F40)</f>
        <v>0</v>
      </c>
      <c r="H28" s="39">
        <f>H26+($H$57-$H$2)/BinDivisor</f>
        <v>0</v>
      </c>
      <c r="I28" s="40">
        <f>COUNTIF(Vertices[Out-Degree], "&gt;= " &amp; H28) - COUNTIF(Vertices[Out-Degree], "&gt;=" &amp; H40)</f>
        <v>0</v>
      </c>
      <c r="J28" s="39">
        <f>J26+($J$57-$J$2)/BinDivisor</f>
        <v>235.45454545454535</v>
      </c>
      <c r="K28" s="40">
        <f>COUNTIF(Vertices[Betweenness Centrality], "&gt;= " &amp; J28) - COUNTIF(Vertices[Betweenness Centrality], "&gt;=" &amp; J40)</f>
        <v>1</v>
      </c>
      <c r="L28" s="39">
        <f>L26+($L$57-$L$2)/BinDivisor</f>
        <v>0.45665145454545431</v>
      </c>
      <c r="M28" s="40">
        <f>COUNTIF(Vertices[Closeness Centrality], "&gt;= " &amp; L28) - COUNTIF(Vertices[Closeness Centrality], "&gt;=" &amp; L40)</f>
        <v>0</v>
      </c>
      <c r="N28" s="39">
        <f>N26+($N$57-$N$2)/BinDivisor</f>
        <v>5.4104999999999966E-2</v>
      </c>
      <c r="O28" s="40">
        <f>COUNTIF(Vertices[Eigenvector Centrality], "&gt;= " &amp; N28) - COUNTIF(Vertices[Eigenvector Centrality], "&gt;=" &amp; N40)</f>
        <v>1</v>
      </c>
      <c r="P28" s="39">
        <f>P26+($P$57-$P$2)/BinDivisor</f>
        <v>1.5159171818181816</v>
      </c>
      <c r="Q28" s="40">
        <f>COUNTIF(Vertices[PageRank], "&gt;= " &amp; P28) - COUNTIF(Vertices[PageRank], "&gt;=" &amp; P40)</f>
        <v>0</v>
      </c>
      <c r="R28" s="39">
        <f>R26+($R$57-$R$2)/BinDivisor</f>
        <v>0.45454545454545464</v>
      </c>
      <c r="S28" s="44">
        <f>COUNTIF(Vertices[Clustering Coefficient], "&gt;= " &amp; R28) - COUNTIF(Vertices[Clustering Coefficient], "&gt;=" &amp; R40)</f>
        <v>0</v>
      </c>
      <c r="T28" s="39" t="e">
        <f ca="1">T26+($T$57-$T$2)/BinDivisor</f>
        <v>#REF!</v>
      </c>
      <c r="U28" s="40" t="e">
        <f ca="1">COUNTIF(INDIRECT(DynamicFilterSourceColumnRange), "&gt;= " &amp; T28) - COUNTIF(INDIRECT(DynamicFilterSourceColumnRange), "&gt;=" &amp; T40)</f>
        <v>#REF!</v>
      </c>
    </row>
    <row r="29" spans="1:21" x14ac:dyDescent="0.25">
      <c r="D29" s="32"/>
      <c r="E29" s="3">
        <f>COUNTIF(Vertices[Degree], "&gt;= " &amp; D29) - COUNTIF(Vertices[Degree], "&gt;=" &amp; D30)</f>
        <v>0</v>
      </c>
      <c r="F29" s="73"/>
      <c r="G29" s="74">
        <f>COUNTIF(Vertices[In-Degree], "&gt;= " &amp; F29) - COUNTIF(Vertices[In-Degree], "&gt;=" &amp; F30)</f>
        <v>0</v>
      </c>
      <c r="H29" s="73"/>
      <c r="I29" s="74">
        <f>COUNTIF(Vertices[Out-Degree], "&gt;= " &amp; H29) - COUNTIF(Vertices[Out-Degree], "&gt;=" &amp; H30)</f>
        <v>0</v>
      </c>
      <c r="J29" s="73"/>
      <c r="K29" s="74">
        <f>COUNTIF(Vertices[Betweenness Centrality], "&gt;= " &amp; J29) - COUNTIF(Vertices[Betweenness Centrality], "&gt;=" &amp; J30)</f>
        <v>0</v>
      </c>
      <c r="L29" s="73"/>
      <c r="M29" s="74">
        <f>COUNTIF(Vertices[Closeness Centrality], "&gt;= " &amp; L29) - COUNTIF(Vertices[Closeness Centrality], "&gt;=" &amp; L30)</f>
        <v>0</v>
      </c>
      <c r="N29" s="73"/>
      <c r="O29" s="74">
        <f>COUNTIF(Vertices[Eigenvector Centrality], "&gt;= " &amp; N29) - COUNTIF(Vertices[Eigenvector Centrality], "&gt;=" &amp; N30)</f>
        <v>0</v>
      </c>
      <c r="P29" s="73"/>
      <c r="Q29" s="74">
        <f>COUNTIF(Vertices[Eigenvector Centrality], "&gt;= " &amp; P29) - COUNTIF(Vertices[Eigenvector Centrality], "&gt;=" &amp; P30)</f>
        <v>0</v>
      </c>
      <c r="R29" s="73"/>
      <c r="S29" s="75">
        <f>COUNTIF(Vertices[Clustering Coefficient], "&gt;= " &amp; R29) - COUNTIF(Vertices[Clustering Coefficient], "&gt;=" &amp; R30)</f>
        <v>0</v>
      </c>
      <c r="T29" s="73"/>
      <c r="U29" s="74">
        <f>COUNTIF(Vertices[Clustering Coefficient], "&gt;= " &amp; T29) - COUNTIF(Vertices[Clustering Coefficient], "&gt;=" &amp; T30)</f>
        <v>0</v>
      </c>
    </row>
    <row r="30" spans="1:21" x14ac:dyDescent="0.25">
      <c r="D30" s="32"/>
      <c r="E30" s="3">
        <f>COUNTIF(Vertices[Degree], "&gt;= " &amp; D30) - COUNTIF(Vertices[Degree], "&gt;=" &amp; D31)</f>
        <v>0</v>
      </c>
      <c r="F30" s="73"/>
      <c r="G30" s="74">
        <f>COUNTIF(Vertices[In-Degree], "&gt;= " &amp; F30) - COUNTIF(Vertices[In-Degree], "&gt;=" &amp; F31)</f>
        <v>0</v>
      </c>
      <c r="H30" s="73"/>
      <c r="I30" s="74">
        <f>COUNTIF(Vertices[Out-Degree], "&gt;= " &amp; H30) - COUNTIF(Vertices[Out-Degree], "&gt;=" &amp; H31)</f>
        <v>0</v>
      </c>
      <c r="J30" s="73"/>
      <c r="K30" s="74">
        <f>COUNTIF(Vertices[Betweenness Centrality], "&gt;= " &amp; J30) - COUNTIF(Vertices[Betweenness Centrality], "&gt;=" &amp; J31)</f>
        <v>0</v>
      </c>
      <c r="L30" s="73"/>
      <c r="M30" s="74">
        <f>COUNTIF(Vertices[Closeness Centrality], "&gt;= " &amp; L30) - COUNTIF(Vertices[Closeness Centrality], "&gt;=" &amp; L31)</f>
        <v>0</v>
      </c>
      <c r="N30" s="73"/>
      <c r="O30" s="74">
        <f>COUNTIF(Vertices[Eigenvector Centrality], "&gt;= " &amp; N30) - COUNTIF(Vertices[Eigenvector Centrality], "&gt;=" &amp; N31)</f>
        <v>0</v>
      </c>
      <c r="P30" s="73"/>
      <c r="Q30" s="74">
        <f>COUNTIF(Vertices[Eigenvector Centrality], "&gt;= " &amp; P30) - COUNTIF(Vertices[Eigenvector Centrality], "&gt;=" &amp; P31)</f>
        <v>0</v>
      </c>
      <c r="R30" s="73"/>
      <c r="S30" s="75">
        <f>COUNTIF(Vertices[Clustering Coefficient], "&gt;= " &amp; R30) - COUNTIF(Vertices[Clustering Coefficient], "&gt;=" &amp; R31)</f>
        <v>0</v>
      </c>
      <c r="T30" s="73"/>
      <c r="U30" s="74">
        <f>COUNTIF(Vertices[Clustering Coefficient], "&gt;= " &amp; T30) - COUNTIF(Vertices[Clustering Coefficient], "&gt;=" &amp; T31)</f>
        <v>0</v>
      </c>
    </row>
    <row r="31" spans="1:21" x14ac:dyDescent="0.25">
      <c r="D31" s="32"/>
      <c r="E31" s="3">
        <f>COUNTIF(Vertices[Degree], "&gt;= " &amp; D31) - COUNTIF(Vertices[Degree], "&gt;=" &amp; D32)</f>
        <v>0</v>
      </c>
      <c r="F31" s="73"/>
      <c r="G31" s="74">
        <f>COUNTIF(Vertices[In-Degree], "&gt;= " &amp; F31) - COUNTIF(Vertices[In-Degree], "&gt;=" &amp; F32)</f>
        <v>0</v>
      </c>
      <c r="H31" s="73"/>
      <c r="I31" s="74">
        <f>COUNTIF(Vertices[Out-Degree], "&gt;= " &amp; H31) - COUNTIF(Vertices[Out-Degree], "&gt;=" &amp; H32)</f>
        <v>0</v>
      </c>
      <c r="J31" s="73"/>
      <c r="K31" s="74">
        <f>COUNTIF(Vertices[Betweenness Centrality], "&gt;= " &amp; J31) - COUNTIF(Vertices[Betweenness Centrality], "&gt;=" &amp; J32)</f>
        <v>0</v>
      </c>
      <c r="L31" s="73"/>
      <c r="M31" s="74">
        <f>COUNTIF(Vertices[Closeness Centrality], "&gt;= " &amp; L31) - COUNTIF(Vertices[Closeness Centrality], "&gt;=" &amp; L32)</f>
        <v>0</v>
      </c>
      <c r="N31" s="73"/>
      <c r="O31" s="74">
        <f>COUNTIF(Vertices[Eigenvector Centrality], "&gt;= " &amp; N31) - COUNTIF(Vertices[Eigenvector Centrality], "&gt;=" &amp; N32)</f>
        <v>0</v>
      </c>
      <c r="P31" s="73"/>
      <c r="Q31" s="74">
        <f>COUNTIF(Vertices[Eigenvector Centrality], "&gt;= " &amp; P31) - COUNTIF(Vertices[Eigenvector Centrality], "&gt;=" &amp; P32)</f>
        <v>0</v>
      </c>
      <c r="R31" s="73"/>
      <c r="S31" s="75">
        <f>COUNTIF(Vertices[Clustering Coefficient], "&gt;= " &amp; R31) - COUNTIF(Vertices[Clustering Coefficient], "&gt;=" &amp; R32)</f>
        <v>0</v>
      </c>
      <c r="T31" s="73"/>
      <c r="U31" s="74">
        <f>COUNTIF(Vertices[Clustering Coefficient], "&gt;= " &amp; T31) - COUNTIF(Vertices[Clustering Coefficient], "&gt;=" &amp; T32)</f>
        <v>0</v>
      </c>
    </row>
    <row r="32" spans="1:21" x14ac:dyDescent="0.25">
      <c r="D32" s="32"/>
      <c r="E32" s="3">
        <f>COUNTIF(Vertices[Degree], "&gt;= " &amp; D32) - COUNTIF(Vertices[Degree], "&gt;=" &amp; D33)</f>
        <v>0</v>
      </c>
      <c r="F32" s="73"/>
      <c r="G32" s="74">
        <f>COUNTIF(Vertices[In-Degree], "&gt;= " &amp; F32) - COUNTIF(Vertices[In-Degree], "&gt;=" &amp; F33)</f>
        <v>0</v>
      </c>
      <c r="H32" s="73"/>
      <c r="I32" s="74">
        <f>COUNTIF(Vertices[Out-Degree], "&gt;= " &amp; H32) - COUNTIF(Vertices[Out-Degree], "&gt;=" &amp; H33)</f>
        <v>0</v>
      </c>
      <c r="J32" s="73"/>
      <c r="K32" s="74">
        <f>COUNTIF(Vertices[Betweenness Centrality], "&gt;= " &amp; J32) - COUNTIF(Vertices[Betweenness Centrality], "&gt;=" &amp; J33)</f>
        <v>0</v>
      </c>
      <c r="L32" s="73"/>
      <c r="M32" s="74">
        <f>COUNTIF(Vertices[Closeness Centrality], "&gt;= " &amp; L32) - COUNTIF(Vertices[Closeness Centrality], "&gt;=" &amp; L33)</f>
        <v>0</v>
      </c>
      <c r="N32" s="73"/>
      <c r="O32" s="74">
        <f>COUNTIF(Vertices[Eigenvector Centrality], "&gt;= " &amp; N32) - COUNTIF(Vertices[Eigenvector Centrality], "&gt;=" &amp; N33)</f>
        <v>0</v>
      </c>
      <c r="P32" s="73"/>
      <c r="Q32" s="74">
        <f>COUNTIF(Vertices[Eigenvector Centrality], "&gt;= " &amp; P32) - COUNTIF(Vertices[Eigenvector Centrality], "&gt;=" &amp; P33)</f>
        <v>0</v>
      </c>
      <c r="R32" s="73"/>
      <c r="S32" s="75">
        <f>COUNTIF(Vertices[Clustering Coefficient], "&gt;= " &amp; R32) - COUNTIF(Vertices[Clustering Coefficient], "&gt;=" &amp; R33)</f>
        <v>0</v>
      </c>
      <c r="T32" s="73"/>
      <c r="U32" s="74">
        <f>COUNTIF(Vertices[Clustering Coefficient], "&gt;= " &amp; T32) - COUNTIF(Vertices[Clustering Coefficient], "&gt;=" &amp; T33)</f>
        <v>0</v>
      </c>
    </row>
    <row r="33" spans="1:21" x14ac:dyDescent="0.25">
      <c r="D33" s="32"/>
      <c r="E33" s="3">
        <f>COUNTIF(Vertices[Degree], "&gt;= " &amp; D33) - COUNTIF(Vertices[Degree], "&gt;=" &amp; D38)</f>
        <v>0</v>
      </c>
      <c r="F33" s="73"/>
      <c r="G33" s="74">
        <f>COUNTIF(Vertices[In-Degree], "&gt;= " &amp; F33) - COUNTIF(Vertices[In-Degree], "&gt;=" &amp; F38)</f>
        <v>0</v>
      </c>
      <c r="H33" s="73"/>
      <c r="I33" s="74">
        <f>COUNTIF(Vertices[Out-Degree], "&gt;= " &amp; H33) - COUNTIF(Vertices[Out-Degree], "&gt;=" &amp; H38)</f>
        <v>0</v>
      </c>
      <c r="J33" s="73"/>
      <c r="K33" s="74">
        <f>COUNTIF(Vertices[Betweenness Centrality], "&gt;= " &amp; J33) - COUNTIF(Vertices[Betweenness Centrality], "&gt;=" &amp; J38)</f>
        <v>0</v>
      </c>
      <c r="L33" s="73"/>
      <c r="M33" s="74">
        <f>COUNTIF(Vertices[Closeness Centrality], "&gt;= " &amp; L33) - COUNTIF(Vertices[Closeness Centrality], "&gt;=" &amp; L38)</f>
        <v>0</v>
      </c>
      <c r="N33" s="73"/>
      <c r="O33" s="74">
        <f>COUNTIF(Vertices[Eigenvector Centrality], "&gt;= " &amp; N33) - COUNTIF(Vertices[Eigenvector Centrality], "&gt;=" &amp; N38)</f>
        <v>0</v>
      </c>
      <c r="P33" s="73"/>
      <c r="Q33" s="74">
        <f>COUNTIF(Vertices[Eigenvector Centrality], "&gt;= " &amp; P33) - COUNTIF(Vertices[Eigenvector Centrality], "&gt;=" &amp; P38)</f>
        <v>0</v>
      </c>
      <c r="R33" s="73"/>
      <c r="S33" s="75">
        <f>COUNTIF(Vertices[Clustering Coefficient], "&gt;= " &amp; R33) - COUNTIF(Vertices[Clustering Coefficient], "&gt;=" &amp; R38)</f>
        <v>0</v>
      </c>
      <c r="T33" s="73"/>
      <c r="U33" s="74">
        <f>COUNTIF(Vertices[Clustering Coefficient], "&gt;= " &amp; T33) - COUNTIF(Vertices[Clustering Coefficient], "&gt;=" &amp; T38)</f>
        <v>0</v>
      </c>
    </row>
    <row r="34" spans="1:21" x14ac:dyDescent="0.25">
      <c r="D34" s="32"/>
      <c r="E34" s="3">
        <f>COUNTIF(Vertices[Degree], "&gt;= " &amp; D34) - COUNTIF(Vertices[Degree], "&gt;=" &amp; D35)</f>
        <v>0</v>
      </c>
      <c r="F34" s="73"/>
      <c r="G34" s="74">
        <f>COUNTIF(Vertices[In-Degree], "&gt;= " &amp; F34) - COUNTIF(Vertices[In-Degree], "&gt;=" &amp; F35)</f>
        <v>0</v>
      </c>
      <c r="H34" s="73"/>
      <c r="I34" s="74">
        <f>COUNTIF(Vertices[Out-Degree], "&gt;= " &amp; H34) - COUNTIF(Vertices[Out-Degree], "&gt;=" &amp; H35)</f>
        <v>0</v>
      </c>
      <c r="J34" s="73"/>
      <c r="K34" s="74">
        <f>COUNTIF(Vertices[Betweenness Centrality], "&gt;= " &amp; J34) - COUNTIF(Vertices[Betweenness Centrality], "&gt;=" &amp; J35)</f>
        <v>0</v>
      </c>
      <c r="L34" s="73"/>
      <c r="M34" s="74">
        <f>COUNTIF(Vertices[Closeness Centrality], "&gt;= " &amp; L34) - COUNTIF(Vertices[Closeness Centrality], "&gt;=" &amp; L35)</f>
        <v>0</v>
      </c>
      <c r="N34" s="73"/>
      <c r="O34" s="74">
        <f>COUNTIF(Vertices[Eigenvector Centrality], "&gt;= " &amp; N34) - COUNTIF(Vertices[Eigenvector Centrality], "&gt;=" &amp; N35)</f>
        <v>0</v>
      </c>
      <c r="P34" s="73"/>
      <c r="Q34" s="74">
        <f>COUNTIF(Vertices[Eigenvector Centrality], "&gt;= " &amp; P34) - COUNTIF(Vertices[Eigenvector Centrality], "&gt;=" &amp; P35)</f>
        <v>0</v>
      </c>
      <c r="R34" s="73"/>
      <c r="S34" s="75">
        <f>COUNTIF(Vertices[Clustering Coefficient], "&gt;= " &amp; R34) - COUNTIF(Vertices[Clustering Coefficient], "&gt;=" &amp; R35)</f>
        <v>0</v>
      </c>
      <c r="T34" s="73"/>
      <c r="U34" s="74">
        <f>COUNTIF(Vertices[Clustering Coefficient], "&gt;= " &amp; T34) - COUNTIF(Vertices[Clustering Coefficient], "&gt;=" &amp; T35)</f>
        <v>0</v>
      </c>
    </row>
    <row r="35" spans="1:21" x14ac:dyDescent="0.25">
      <c r="D35" s="32"/>
      <c r="E35" s="3">
        <f>COUNTIF(Vertices[Degree], "&gt;= " &amp; D35) - COUNTIF(Vertices[Degree], "&gt;=" &amp; D36)</f>
        <v>0</v>
      </c>
      <c r="F35" s="73"/>
      <c r="G35" s="74">
        <f>COUNTIF(Vertices[In-Degree], "&gt;= " &amp; F35) - COUNTIF(Vertices[In-Degree], "&gt;=" &amp; F36)</f>
        <v>0</v>
      </c>
      <c r="H35" s="73"/>
      <c r="I35" s="74">
        <f>COUNTIF(Vertices[Out-Degree], "&gt;= " &amp; H35) - COUNTIF(Vertices[Out-Degree], "&gt;=" &amp; H36)</f>
        <v>0</v>
      </c>
      <c r="J35" s="73"/>
      <c r="K35" s="74">
        <f>COUNTIF(Vertices[Betweenness Centrality], "&gt;= " &amp; J35) - COUNTIF(Vertices[Betweenness Centrality], "&gt;=" &amp; J36)</f>
        <v>0</v>
      </c>
      <c r="L35" s="73"/>
      <c r="M35" s="74">
        <f>COUNTIF(Vertices[Closeness Centrality], "&gt;= " &amp; L35) - COUNTIF(Vertices[Closeness Centrality], "&gt;=" &amp; L36)</f>
        <v>0</v>
      </c>
      <c r="N35" s="73"/>
      <c r="O35" s="74">
        <f>COUNTIF(Vertices[Eigenvector Centrality], "&gt;= " &amp; N35) - COUNTIF(Vertices[Eigenvector Centrality], "&gt;=" &amp; N36)</f>
        <v>0</v>
      </c>
      <c r="P35" s="73"/>
      <c r="Q35" s="74">
        <f>COUNTIF(Vertices[Eigenvector Centrality], "&gt;= " &amp; P35) - COUNTIF(Vertices[Eigenvector Centrality], "&gt;=" &amp; P36)</f>
        <v>0</v>
      </c>
      <c r="R35" s="73"/>
      <c r="S35" s="75">
        <f>COUNTIF(Vertices[Clustering Coefficient], "&gt;= " &amp; R35) - COUNTIF(Vertices[Clustering Coefficient], "&gt;=" &amp; R36)</f>
        <v>0</v>
      </c>
      <c r="T35" s="73"/>
      <c r="U35" s="74">
        <f>COUNTIF(Vertices[Clustering Coefficient], "&gt;= " &amp; T35) - COUNTIF(Vertices[Clustering Coefficient], "&gt;=" &amp; T36)</f>
        <v>0</v>
      </c>
    </row>
    <row r="36" spans="1:21" x14ac:dyDescent="0.25">
      <c r="D36" s="32"/>
      <c r="E36" s="3">
        <f>COUNTIF(Vertices[Degree], "&gt;= " &amp; D36) - COUNTIF(Vertices[Degree], "&gt;=" &amp; D37)</f>
        <v>0</v>
      </c>
      <c r="F36" s="73"/>
      <c r="G36" s="74">
        <f>COUNTIF(Vertices[In-Degree], "&gt;= " &amp; F36) - COUNTIF(Vertices[In-Degree], "&gt;=" &amp; F37)</f>
        <v>0</v>
      </c>
      <c r="H36" s="73"/>
      <c r="I36" s="74">
        <f>COUNTIF(Vertices[Out-Degree], "&gt;= " &amp; H36) - COUNTIF(Vertices[Out-Degree], "&gt;=" &amp; H37)</f>
        <v>0</v>
      </c>
      <c r="J36" s="73"/>
      <c r="K36" s="74">
        <f>COUNTIF(Vertices[Betweenness Centrality], "&gt;= " &amp; J36) - COUNTIF(Vertices[Betweenness Centrality], "&gt;=" &amp; J37)</f>
        <v>0</v>
      </c>
      <c r="L36" s="73"/>
      <c r="M36" s="74">
        <f>COUNTIF(Vertices[Closeness Centrality], "&gt;= " &amp; L36) - COUNTIF(Vertices[Closeness Centrality], "&gt;=" &amp; L37)</f>
        <v>0</v>
      </c>
      <c r="N36" s="73"/>
      <c r="O36" s="74">
        <f>COUNTIF(Vertices[Eigenvector Centrality], "&gt;= " &amp; N36) - COUNTIF(Vertices[Eigenvector Centrality], "&gt;=" &amp; N37)</f>
        <v>0</v>
      </c>
      <c r="P36" s="73"/>
      <c r="Q36" s="74">
        <f>COUNTIF(Vertices[Eigenvector Centrality], "&gt;= " &amp; P36) - COUNTIF(Vertices[Eigenvector Centrality], "&gt;=" &amp; P37)</f>
        <v>0</v>
      </c>
      <c r="R36" s="73"/>
      <c r="S36" s="75">
        <f>COUNTIF(Vertices[Clustering Coefficient], "&gt;= " &amp; R36) - COUNTIF(Vertices[Clustering Coefficient], "&gt;=" &amp; R37)</f>
        <v>0</v>
      </c>
      <c r="T36" s="73"/>
      <c r="U36" s="74">
        <f>COUNTIF(Vertices[Clustering Coefficient], "&gt;= " &amp; T36) - COUNTIF(Vertices[Clustering Coefficient], "&gt;=" &amp; T37)</f>
        <v>0</v>
      </c>
    </row>
    <row r="37" spans="1:21" x14ac:dyDescent="0.25">
      <c r="D37" s="32"/>
      <c r="E37" s="3">
        <f>COUNTIF(Vertices[Degree], "&gt;= " &amp; D37) - COUNTIF(Vertices[Degree], "&gt;=" &amp; D38)</f>
        <v>0</v>
      </c>
      <c r="F37" s="73"/>
      <c r="G37" s="74">
        <f>COUNTIF(Vertices[In-Degree], "&gt;= " &amp; F37) - COUNTIF(Vertices[In-Degree], "&gt;=" &amp; F38)</f>
        <v>0</v>
      </c>
      <c r="H37" s="73"/>
      <c r="I37" s="74">
        <f>COUNTIF(Vertices[Out-Degree], "&gt;= " &amp; H37) - COUNTIF(Vertices[Out-Degree], "&gt;=" &amp; H38)</f>
        <v>0</v>
      </c>
      <c r="J37" s="73"/>
      <c r="K37" s="74">
        <f>COUNTIF(Vertices[Betweenness Centrality], "&gt;= " &amp; J37) - COUNTIF(Vertices[Betweenness Centrality], "&gt;=" &amp; J38)</f>
        <v>0</v>
      </c>
      <c r="L37" s="73"/>
      <c r="M37" s="74">
        <f>COUNTIF(Vertices[Closeness Centrality], "&gt;= " &amp; L37) - COUNTIF(Vertices[Closeness Centrality], "&gt;=" &amp; L38)</f>
        <v>0</v>
      </c>
      <c r="N37" s="73"/>
      <c r="O37" s="74">
        <f>COUNTIF(Vertices[Eigenvector Centrality], "&gt;= " &amp; N37) - COUNTIF(Vertices[Eigenvector Centrality], "&gt;=" &amp; N38)</f>
        <v>0</v>
      </c>
      <c r="P37" s="73"/>
      <c r="Q37" s="74">
        <f>COUNTIF(Vertices[Eigenvector Centrality], "&gt;= " &amp; P37) - COUNTIF(Vertices[Eigenvector Centrality], "&gt;=" &amp; P38)</f>
        <v>0</v>
      </c>
      <c r="R37" s="73"/>
      <c r="S37" s="75">
        <f>COUNTIF(Vertices[Clustering Coefficient], "&gt;= " &amp; R37) - COUNTIF(Vertices[Clustering Coefficient], "&gt;=" &amp; R38)</f>
        <v>0</v>
      </c>
      <c r="T37" s="73"/>
      <c r="U37" s="74">
        <f>COUNTIF(Vertices[Clustering Coefficient], "&gt;= " &amp; T37) - COUNTIF(Vertices[Clustering Coefficient], "&gt;=" &amp; T38)</f>
        <v>0</v>
      </c>
    </row>
    <row r="38" spans="1:21" x14ac:dyDescent="0.25">
      <c r="D38" s="32"/>
      <c r="E38" s="3">
        <f>COUNTIF(Vertices[Degree], "&gt;= " &amp; D38) - COUNTIF(Vertices[Degree], "&gt;=" &amp; D40)</f>
        <v>-15</v>
      </c>
      <c r="F38" s="73"/>
      <c r="G38" s="74">
        <f>COUNTIF(Vertices[In-Degree], "&gt;= " &amp; F38) - COUNTIF(Vertices[In-Degree], "&gt;=" &amp; F40)</f>
        <v>0</v>
      </c>
      <c r="H38" s="73"/>
      <c r="I38" s="74">
        <f>COUNTIF(Vertices[Out-Degree], "&gt;= " &amp; H38) - COUNTIF(Vertices[Out-Degree], "&gt;=" &amp; H40)</f>
        <v>0</v>
      </c>
      <c r="J38" s="73"/>
      <c r="K38" s="74">
        <f>COUNTIF(Vertices[Betweenness Centrality], "&gt;= " &amp; J38) - COUNTIF(Vertices[Betweenness Centrality], "&gt;=" &amp; J40)</f>
        <v>-5</v>
      </c>
      <c r="L38" s="73"/>
      <c r="M38" s="74">
        <f>COUNTIF(Vertices[Closeness Centrality], "&gt;= " &amp; L38) - COUNTIF(Vertices[Closeness Centrality], "&gt;=" &amp; L40)</f>
        <v>-47</v>
      </c>
      <c r="N38" s="73"/>
      <c r="O38" s="74">
        <f>COUNTIF(Vertices[Eigenvector Centrality], "&gt;= " &amp; N38) - COUNTIF(Vertices[Eigenvector Centrality], "&gt;=" &amp; N40)</f>
        <v>-4</v>
      </c>
      <c r="P38" s="73"/>
      <c r="Q38" s="74">
        <f>COUNTIF(Vertices[Eigenvector Centrality], "&gt;= " &amp; P38) - COUNTIF(Vertices[Eigenvector Centrality], "&gt;=" &amp; P40)</f>
        <v>0</v>
      </c>
      <c r="R38" s="73"/>
      <c r="S38" s="75">
        <f>COUNTIF(Vertices[Clustering Coefficient], "&gt;= " &amp; R38) - COUNTIF(Vertices[Clustering Coefficient], "&gt;=" &amp; R40)</f>
        <v>-48</v>
      </c>
      <c r="T38" s="73"/>
      <c r="U38" s="74">
        <f ca="1">COUNTIF(Vertices[Clustering Coefficient], "&gt;= " &amp; T38) - COUNTIF(Vertices[Clustering Coefficient], "&gt;=" &amp; T40)</f>
        <v>0</v>
      </c>
    </row>
    <row r="39" spans="1:21" x14ac:dyDescent="0.25">
      <c r="D39" s="32"/>
      <c r="E39" s="3">
        <f>COUNTIF(Vertices[Degree], "&gt;= " &amp; D39) - COUNTIF(Vertices[Degree], "&gt;=" &amp; D40)</f>
        <v>-15</v>
      </c>
      <c r="F39" s="73"/>
      <c r="G39" s="74">
        <f>COUNTIF(Vertices[In-Degree], "&gt;= " &amp; F39) - COUNTIF(Vertices[In-Degree], "&gt;=" &amp; F40)</f>
        <v>0</v>
      </c>
      <c r="H39" s="73"/>
      <c r="I39" s="74">
        <f>COUNTIF(Vertices[Out-Degree], "&gt;= " &amp; H39) - COUNTIF(Vertices[Out-Degree], "&gt;=" &amp; H40)</f>
        <v>0</v>
      </c>
      <c r="J39" s="73"/>
      <c r="K39" s="74">
        <f>COUNTIF(Vertices[Betweenness Centrality], "&gt;= " &amp; J39) - COUNTIF(Vertices[Betweenness Centrality], "&gt;=" &amp; J40)</f>
        <v>-5</v>
      </c>
      <c r="L39" s="73"/>
      <c r="M39" s="74">
        <f>COUNTIF(Vertices[Closeness Centrality], "&gt;= " &amp; L39) - COUNTIF(Vertices[Closeness Centrality], "&gt;=" &amp; L40)</f>
        <v>-47</v>
      </c>
      <c r="N39" s="73"/>
      <c r="O39" s="74">
        <f>COUNTIF(Vertices[Eigenvector Centrality], "&gt;= " &amp; N39) - COUNTIF(Vertices[Eigenvector Centrality], "&gt;=" &amp; N40)</f>
        <v>-4</v>
      </c>
      <c r="P39" s="73"/>
      <c r="Q39" s="74">
        <f>COUNTIF(Vertices[Eigenvector Centrality], "&gt;= " &amp; P39) - COUNTIF(Vertices[Eigenvector Centrality], "&gt;=" &amp; P40)</f>
        <v>0</v>
      </c>
      <c r="R39" s="73"/>
      <c r="S39" s="75">
        <f>COUNTIF(Vertices[Clustering Coefficient], "&gt;= " &amp; R39) - COUNTIF(Vertices[Clustering Coefficient], "&gt;=" &amp; R40)</f>
        <v>-48</v>
      </c>
      <c r="T39" s="73"/>
      <c r="U39" s="74">
        <f ca="1">COUNTIF(Vertices[Clustering Coefficient], "&gt;= " &amp; T39) - COUNTIF(Vertices[Clustering Coefficient], "&gt;=" &amp; T40)</f>
        <v>0</v>
      </c>
    </row>
    <row r="40" spans="1:21" x14ac:dyDescent="0.25">
      <c r="D40" s="32">
        <f>D28+($D$57-$D$2)/BinDivisor</f>
        <v>3.8363636363636338</v>
      </c>
      <c r="E40" s="3">
        <f>COUNTIF(Vertices[Degree], "&gt;= " &amp; D40) - COUNTIF(Vertices[Degree], "&gt;=" &amp; D41)</f>
        <v>0</v>
      </c>
      <c r="F40" s="37">
        <f>F28+($F$57-$F$2)/BinDivisor</f>
        <v>0</v>
      </c>
      <c r="G40" s="38">
        <f>COUNTIF(Vertices[In-Degree], "&gt;= " &amp; F40) - COUNTIF(Vertices[In-Degree], "&gt;=" &amp; F41)</f>
        <v>0</v>
      </c>
      <c r="H40" s="37">
        <f>H28+($H$57-$H$2)/BinDivisor</f>
        <v>0</v>
      </c>
      <c r="I40" s="38">
        <f>COUNTIF(Vertices[Out-Degree], "&gt;= " &amp; H40) - COUNTIF(Vertices[Out-Degree], "&gt;=" &amp; H41)</f>
        <v>0</v>
      </c>
      <c r="J40" s="37">
        <f>J28+($J$57-$J$2)/BinDivisor</f>
        <v>244.87272727272716</v>
      </c>
      <c r="K40" s="38">
        <f>COUNTIF(Vertices[Betweenness Centrality], "&gt;= " &amp; J40) - COUNTIF(Vertices[Betweenness Centrality], "&gt;=" &amp; J41)</f>
        <v>0</v>
      </c>
      <c r="L40" s="37">
        <f>L28+($L$57-$L$2)/BinDivisor</f>
        <v>0.47476307272727247</v>
      </c>
      <c r="M40" s="38">
        <f>COUNTIF(Vertices[Closeness Centrality], "&gt;= " &amp; L40) - COUNTIF(Vertices[Closeness Centrality], "&gt;=" &amp; L41)</f>
        <v>0</v>
      </c>
      <c r="N40" s="37">
        <f>N28+($N$57-$N$2)/BinDivisor</f>
        <v>5.6269199999999964E-2</v>
      </c>
      <c r="O40" s="38">
        <f>COUNTIF(Vertices[Eigenvector Centrality], "&gt;= " &amp; N40) - COUNTIF(Vertices[Eigenvector Centrality], "&gt;=" &amp; N41)</f>
        <v>0</v>
      </c>
      <c r="P40" s="37">
        <f>P28+($P$57-$P$2)/BinDivisor</f>
        <v>1.5587873090909088</v>
      </c>
      <c r="Q40" s="38">
        <f>COUNTIF(Vertices[PageRank], "&gt;= " &amp; P40) - COUNTIF(Vertices[PageRank], "&gt;=" &amp; P41)</f>
        <v>0</v>
      </c>
      <c r="R40" s="37">
        <f>R28+($R$57-$R$2)/BinDivisor</f>
        <v>0.47272727272727283</v>
      </c>
      <c r="S40" s="43">
        <f>COUNTIF(Vertices[Clustering Coefficient], "&gt;= " &amp; R40) - COUNTIF(Vertices[Clustering Coefficient], "&gt;=" &amp; R41)</f>
        <v>0</v>
      </c>
      <c r="T40" s="37" t="e">
        <f ca="1">T28+($T$57-$T$2)/BinDivisor</f>
        <v>#REF!</v>
      </c>
      <c r="U40" s="38" t="e">
        <f t="shared" ca="1" si="0"/>
        <v>#REF!</v>
      </c>
    </row>
    <row r="41" spans="1:21" x14ac:dyDescent="0.25">
      <c r="A41" t="s">
        <v>164</v>
      </c>
      <c r="B41" t="s">
        <v>17</v>
      </c>
      <c r="D41" s="32">
        <f t="shared" ref="D41:D56" si="10">D40+($D$57-$D$2)/BinDivisor</f>
        <v>3.9454545454545427</v>
      </c>
      <c r="E41" s="3">
        <f>COUNTIF(Vertices[Degree], "&gt;= " &amp; D41) - COUNTIF(Vertices[Degree], "&gt;=" &amp; D42)</f>
        <v>5</v>
      </c>
      <c r="F41" s="39">
        <f t="shared" ref="F41:F56" si="11">F40+($F$57-$F$2)/BinDivisor</f>
        <v>0</v>
      </c>
      <c r="G41" s="40">
        <f>COUNTIF(Vertices[In-Degree], "&gt;= " &amp; F41) - COUNTIF(Vertices[In-Degree], "&gt;=" &amp; F42)</f>
        <v>0</v>
      </c>
      <c r="H41" s="39">
        <f t="shared" ref="H41:H56" si="12">H40+($H$57-$H$2)/BinDivisor</f>
        <v>0</v>
      </c>
      <c r="I41" s="40">
        <f>COUNTIF(Vertices[Out-Degree], "&gt;= " &amp; H41) - COUNTIF(Vertices[Out-Degree], "&gt;=" &amp; H42)</f>
        <v>0</v>
      </c>
      <c r="J41" s="39">
        <f t="shared" ref="J41:J56" si="13">J40+($J$57-$J$2)/BinDivisor</f>
        <v>254.29090909090897</v>
      </c>
      <c r="K41" s="40">
        <f>COUNTIF(Vertices[Betweenness Centrality], "&gt;= " &amp; J41) - COUNTIF(Vertices[Betweenness Centrality], "&gt;=" &amp; J42)</f>
        <v>0</v>
      </c>
      <c r="L41" s="39">
        <f t="shared" ref="L41:L56" si="14">L40+($L$57-$L$2)/BinDivisor</f>
        <v>0.49287469090909064</v>
      </c>
      <c r="M41" s="40">
        <f>COUNTIF(Vertices[Closeness Centrality], "&gt;= " &amp; L41) - COUNTIF(Vertices[Closeness Centrality], "&gt;=" &amp; L42)</f>
        <v>11</v>
      </c>
      <c r="N41" s="39">
        <f t="shared" ref="N41:N56" si="15">N40+($N$57-$N$2)/BinDivisor</f>
        <v>5.8433399999999962E-2</v>
      </c>
      <c r="O41" s="40">
        <f>COUNTIF(Vertices[Eigenvector Centrality], "&gt;= " &amp; N41) - COUNTIF(Vertices[Eigenvector Centrality], "&gt;=" &amp; N42)</f>
        <v>0</v>
      </c>
      <c r="P41" s="39">
        <f t="shared" ref="P41:P56" si="16">P40+($P$57-$P$2)/BinDivisor</f>
        <v>1.601657436363636</v>
      </c>
      <c r="Q41" s="40">
        <f>COUNTIF(Vertices[PageRank], "&gt;= " &amp; P41) - COUNTIF(Vertices[PageRank], "&gt;=" &amp; P42)</f>
        <v>0</v>
      </c>
      <c r="R41" s="39">
        <f t="shared" ref="R41:R56" si="17">R40+($R$57-$R$2)/BinDivisor</f>
        <v>0.49090909090909102</v>
      </c>
      <c r="S41" s="44">
        <f>COUNTIF(Vertices[Clustering Coefficient], "&gt;= " &amp; R41) - COUNTIF(Vertices[Clustering Coefficient], "&gt;=" &amp; R42)</f>
        <v>1</v>
      </c>
      <c r="T41" s="39" t="e">
        <f t="shared" ref="T41:T56" ca="1" si="18">T40+($T$57-$T$2)/BinDivisor</f>
        <v>#REF!</v>
      </c>
      <c r="U41" s="40" t="e">
        <f t="shared" ca="1" si="0"/>
        <v>#REF!</v>
      </c>
    </row>
    <row r="42" spans="1:21" x14ac:dyDescent="0.25">
      <c r="A42" s="33"/>
      <c r="B42" s="33"/>
      <c r="D42" s="32">
        <f t="shared" si="10"/>
        <v>4.054545454545452</v>
      </c>
      <c r="E42" s="3">
        <f>COUNTIF(Vertices[Degree], "&gt;= " &amp; D42) - COUNTIF(Vertices[Degree], "&gt;=" &amp; D43)</f>
        <v>0</v>
      </c>
      <c r="F42" s="37">
        <f t="shared" si="11"/>
        <v>0</v>
      </c>
      <c r="G42" s="38">
        <f>COUNTIF(Vertices[In-Degree], "&gt;= " &amp; F42) - COUNTIF(Vertices[In-Degree], "&gt;=" &amp; F43)</f>
        <v>0</v>
      </c>
      <c r="H42" s="37">
        <f t="shared" si="12"/>
        <v>0</v>
      </c>
      <c r="I42" s="38">
        <f>COUNTIF(Vertices[Out-Degree], "&gt;= " &amp; H42) - COUNTIF(Vertices[Out-Degree], "&gt;=" &amp; H43)</f>
        <v>0</v>
      </c>
      <c r="J42" s="37">
        <f t="shared" si="13"/>
        <v>263.70909090909078</v>
      </c>
      <c r="K42" s="38">
        <f>COUNTIF(Vertices[Betweenness Centrality], "&gt;= " &amp; J42) - COUNTIF(Vertices[Betweenness Centrality], "&gt;=" &amp; J43)</f>
        <v>0</v>
      </c>
      <c r="L42" s="37">
        <f t="shared" si="14"/>
        <v>0.51098630909090881</v>
      </c>
      <c r="M42" s="38">
        <f>COUNTIF(Vertices[Closeness Centrality], "&gt;= " &amp; L42) - COUNTIF(Vertices[Closeness Centrality], "&gt;=" &amp; L43)</f>
        <v>0</v>
      </c>
      <c r="N42" s="37">
        <f t="shared" si="15"/>
        <v>6.059759999999996E-2</v>
      </c>
      <c r="O42" s="38">
        <f>COUNTIF(Vertices[Eigenvector Centrality], "&gt;= " &amp; N42) - COUNTIF(Vertices[Eigenvector Centrality], "&gt;=" &amp; N43)</f>
        <v>0</v>
      </c>
      <c r="P42" s="37">
        <f t="shared" si="16"/>
        <v>1.6445275636363632</v>
      </c>
      <c r="Q42" s="38">
        <f>COUNTIF(Vertices[PageRank], "&gt;= " &amp; P42) - COUNTIF(Vertices[PageRank], "&gt;=" &amp; P43)</f>
        <v>0</v>
      </c>
      <c r="R42" s="37">
        <f t="shared" si="17"/>
        <v>0.50909090909090915</v>
      </c>
      <c r="S42" s="43">
        <f>COUNTIF(Vertices[Clustering Coefficient], "&gt;= " &amp; R42) - COUNTIF(Vertices[Clustering Coefficient], "&gt;=" &amp; R43)</f>
        <v>0</v>
      </c>
      <c r="T42" s="37" t="e">
        <f t="shared" ca="1" si="18"/>
        <v>#REF!</v>
      </c>
      <c r="U42" s="38" t="e">
        <f t="shared" ca="1" si="0"/>
        <v>#REF!</v>
      </c>
    </row>
    <row r="43" spans="1:21" x14ac:dyDescent="0.25">
      <c r="A43" s="33"/>
      <c r="B43" s="33"/>
      <c r="D43" s="32">
        <f t="shared" si="10"/>
        <v>4.1636363636363614</v>
      </c>
      <c r="E43" s="3">
        <f>COUNTIF(Vertices[Degree], "&gt;= " &amp; D43) - COUNTIF(Vertices[Degree], "&gt;=" &amp; D44)</f>
        <v>0</v>
      </c>
      <c r="F43" s="39">
        <f t="shared" si="11"/>
        <v>0</v>
      </c>
      <c r="G43" s="40">
        <f>COUNTIF(Vertices[In-Degree], "&gt;= " &amp; F43) - COUNTIF(Vertices[In-Degree], "&gt;=" &amp; F44)</f>
        <v>0</v>
      </c>
      <c r="H43" s="39">
        <f t="shared" si="12"/>
        <v>0</v>
      </c>
      <c r="I43" s="40">
        <f>COUNTIF(Vertices[Out-Degree], "&gt;= " &amp; H43) - COUNTIF(Vertices[Out-Degree], "&gt;=" &amp; H44)</f>
        <v>0</v>
      </c>
      <c r="J43" s="39">
        <f t="shared" si="13"/>
        <v>273.12727272727261</v>
      </c>
      <c r="K43" s="40">
        <f>COUNTIF(Vertices[Betweenness Centrality], "&gt;= " &amp; J43) - COUNTIF(Vertices[Betweenness Centrality], "&gt;=" &amp; J44)</f>
        <v>0</v>
      </c>
      <c r="L43" s="39">
        <f t="shared" si="14"/>
        <v>0.52909792727272698</v>
      </c>
      <c r="M43" s="40">
        <f>COUNTIF(Vertices[Closeness Centrality], "&gt;= " &amp; L43) - COUNTIF(Vertices[Closeness Centrality], "&gt;=" &amp; L44)</f>
        <v>0</v>
      </c>
      <c r="N43" s="39">
        <f t="shared" si="15"/>
        <v>6.2761799999999965E-2</v>
      </c>
      <c r="O43" s="40">
        <f>COUNTIF(Vertices[Eigenvector Centrality], "&gt;= " &amp; N43) - COUNTIF(Vertices[Eigenvector Centrality], "&gt;=" &amp; N44)</f>
        <v>0</v>
      </c>
      <c r="P43" s="39">
        <f t="shared" si="16"/>
        <v>1.6873976909090904</v>
      </c>
      <c r="Q43" s="40">
        <f>COUNTIF(Vertices[PageRank], "&gt;= " &amp; P43) - COUNTIF(Vertices[PageRank], "&gt;=" &amp; P44)</f>
        <v>0</v>
      </c>
      <c r="R43" s="39">
        <f t="shared" si="17"/>
        <v>0.52727272727272734</v>
      </c>
      <c r="S43" s="44">
        <f>COUNTIF(Vertices[Clustering Coefficient], "&gt;= " &amp; R43) - COUNTIF(Vertices[Clustering Coefficient], "&gt;=" &amp; R44)</f>
        <v>0</v>
      </c>
      <c r="T43" s="39" t="e">
        <f t="shared" ca="1" si="18"/>
        <v>#REF!</v>
      </c>
      <c r="U43" s="40" t="e">
        <f t="shared" ca="1" si="0"/>
        <v>#REF!</v>
      </c>
    </row>
    <row r="44" spans="1:21" x14ac:dyDescent="0.25">
      <c r="A44" s="33"/>
      <c r="B44" s="33"/>
      <c r="D44" s="32">
        <f t="shared" si="10"/>
        <v>4.2727272727272707</v>
      </c>
      <c r="E44" s="3">
        <f>COUNTIF(Vertices[Degree], "&gt;= " &amp; D44) - COUNTIF(Vertices[Degree], "&gt;=" &amp; D45)</f>
        <v>0</v>
      </c>
      <c r="F44" s="37">
        <f t="shared" si="11"/>
        <v>0</v>
      </c>
      <c r="G44" s="38">
        <f>COUNTIF(Vertices[In-Degree], "&gt;= " &amp; F44) - COUNTIF(Vertices[In-Degree], "&gt;=" &amp; F45)</f>
        <v>0</v>
      </c>
      <c r="H44" s="37">
        <f t="shared" si="12"/>
        <v>0</v>
      </c>
      <c r="I44" s="38">
        <f>COUNTIF(Vertices[Out-Degree], "&gt;= " &amp; H44) - COUNTIF(Vertices[Out-Degree], "&gt;=" &amp; H45)</f>
        <v>0</v>
      </c>
      <c r="J44" s="37">
        <f t="shared" si="13"/>
        <v>282.54545454545445</v>
      </c>
      <c r="K44" s="38">
        <f>COUNTIF(Vertices[Betweenness Centrality], "&gt;= " &amp; J44) - COUNTIF(Vertices[Betweenness Centrality], "&gt;=" &amp; J45)</f>
        <v>0</v>
      </c>
      <c r="L44" s="37">
        <f t="shared" si="14"/>
        <v>0.54720954545454514</v>
      </c>
      <c r="M44" s="38">
        <f>COUNTIF(Vertices[Closeness Centrality], "&gt;= " &amp; L44) - COUNTIF(Vertices[Closeness Centrality], "&gt;=" &amp; L45)</f>
        <v>0</v>
      </c>
      <c r="N44" s="37">
        <f t="shared" si="15"/>
        <v>6.492599999999997E-2</v>
      </c>
      <c r="O44" s="38">
        <f>COUNTIF(Vertices[Eigenvector Centrality], "&gt;= " &amp; N44) - COUNTIF(Vertices[Eigenvector Centrality], "&gt;=" &amp; N45)</f>
        <v>0</v>
      </c>
      <c r="P44" s="37">
        <f t="shared" si="16"/>
        <v>1.7302678181818176</v>
      </c>
      <c r="Q44" s="38">
        <f>COUNTIF(Vertices[PageRank], "&gt;= " &amp; P44) - COUNTIF(Vertices[PageRank], "&gt;=" &amp; P45)</f>
        <v>0</v>
      </c>
      <c r="R44" s="37">
        <f t="shared" si="17"/>
        <v>0.54545454545454553</v>
      </c>
      <c r="S44" s="43">
        <f>COUNTIF(Vertices[Clustering Coefficient], "&gt;= " &amp; R44) - COUNTIF(Vertices[Clustering Coefficient], "&gt;=" &amp; R45)</f>
        <v>0</v>
      </c>
      <c r="T44" s="37" t="e">
        <f t="shared" ca="1" si="18"/>
        <v>#REF!</v>
      </c>
      <c r="U44" s="38" t="e">
        <f t="shared" ca="1" si="0"/>
        <v>#REF!</v>
      </c>
    </row>
    <row r="45" spans="1:21" x14ac:dyDescent="0.25">
      <c r="D45" s="32">
        <f t="shared" si="10"/>
        <v>4.3818181818181801</v>
      </c>
      <c r="E45" s="3">
        <f>COUNTIF(Vertices[Degree], "&gt;= " &amp; D45) - COUNTIF(Vertices[Degree], "&gt;=" &amp; D46)</f>
        <v>0</v>
      </c>
      <c r="F45" s="39">
        <f t="shared" si="11"/>
        <v>0</v>
      </c>
      <c r="G45" s="40">
        <f>COUNTIF(Vertices[In-Degree], "&gt;= " &amp; F45) - COUNTIF(Vertices[In-Degree], "&gt;=" &amp; F46)</f>
        <v>0</v>
      </c>
      <c r="H45" s="39">
        <f t="shared" si="12"/>
        <v>0</v>
      </c>
      <c r="I45" s="40">
        <f>COUNTIF(Vertices[Out-Degree], "&gt;= " &amp; H45) - COUNTIF(Vertices[Out-Degree], "&gt;=" &amp; H46)</f>
        <v>0</v>
      </c>
      <c r="J45" s="39">
        <f t="shared" si="13"/>
        <v>291.96363636363628</v>
      </c>
      <c r="K45" s="40">
        <f>COUNTIF(Vertices[Betweenness Centrality], "&gt;= " &amp; J45) - COUNTIF(Vertices[Betweenness Centrality], "&gt;=" &amp; J46)</f>
        <v>0</v>
      </c>
      <c r="L45" s="39">
        <f t="shared" si="14"/>
        <v>0.56532116363636331</v>
      </c>
      <c r="M45" s="40">
        <f>COUNTIF(Vertices[Closeness Centrality], "&gt;= " &amp; L45) - COUNTIF(Vertices[Closeness Centrality], "&gt;=" &amp; L46)</f>
        <v>0</v>
      </c>
      <c r="N45" s="39">
        <f t="shared" si="15"/>
        <v>6.7090199999999975E-2</v>
      </c>
      <c r="O45" s="40">
        <f>COUNTIF(Vertices[Eigenvector Centrality], "&gt;= " &amp; N45) - COUNTIF(Vertices[Eigenvector Centrality], "&gt;=" &amp; N46)</f>
        <v>0</v>
      </c>
      <c r="P45" s="39">
        <f t="shared" si="16"/>
        <v>1.7731379454545448</v>
      </c>
      <c r="Q45" s="40">
        <f>COUNTIF(Vertices[PageRank], "&gt;= " &amp; P45) - COUNTIF(Vertices[PageRank], "&gt;=" &amp; P46)</f>
        <v>0</v>
      </c>
      <c r="R45" s="39">
        <f t="shared" si="17"/>
        <v>0.56363636363636371</v>
      </c>
      <c r="S45" s="44">
        <f>COUNTIF(Vertices[Clustering Coefficient], "&gt;= " &amp; R45) - COUNTIF(Vertices[Clustering Coefficient], "&gt;=" &amp; R46)</f>
        <v>0</v>
      </c>
      <c r="T45" s="39" t="e">
        <f t="shared" ca="1" si="18"/>
        <v>#REF!</v>
      </c>
      <c r="U45" s="40" t="e">
        <f t="shared" ca="1" si="0"/>
        <v>#REF!</v>
      </c>
    </row>
    <row r="46" spans="1:21" x14ac:dyDescent="0.25">
      <c r="D46" s="32">
        <f t="shared" si="10"/>
        <v>4.4909090909090894</v>
      </c>
      <c r="E46" s="3">
        <f>COUNTIF(Vertices[Degree], "&gt;= " &amp; D46) - COUNTIF(Vertices[Degree], "&gt;=" &amp; D47)</f>
        <v>0</v>
      </c>
      <c r="F46" s="37">
        <f t="shared" si="11"/>
        <v>0</v>
      </c>
      <c r="G46" s="38">
        <f>COUNTIF(Vertices[In-Degree], "&gt;= " &amp; F46) - COUNTIF(Vertices[In-Degree], "&gt;=" &amp; F47)</f>
        <v>0</v>
      </c>
      <c r="H46" s="37">
        <f t="shared" si="12"/>
        <v>0</v>
      </c>
      <c r="I46" s="38">
        <f>COUNTIF(Vertices[Out-Degree], "&gt;= " &amp; H46) - COUNTIF(Vertices[Out-Degree], "&gt;=" &amp; H47)</f>
        <v>0</v>
      </c>
      <c r="J46" s="37">
        <f t="shared" si="13"/>
        <v>301.38181818181812</v>
      </c>
      <c r="K46" s="38">
        <f>COUNTIF(Vertices[Betweenness Centrality], "&gt;= " &amp; J46) - COUNTIF(Vertices[Betweenness Centrality], "&gt;=" &amp; J47)</f>
        <v>0</v>
      </c>
      <c r="L46" s="37">
        <f t="shared" si="14"/>
        <v>0.58343278181818148</v>
      </c>
      <c r="M46" s="38">
        <f>COUNTIF(Vertices[Closeness Centrality], "&gt;= " &amp; L46) - COUNTIF(Vertices[Closeness Centrality], "&gt;=" &amp; L47)</f>
        <v>0</v>
      </c>
      <c r="N46" s="37">
        <f t="shared" si="15"/>
        <v>6.925439999999998E-2</v>
      </c>
      <c r="O46" s="38">
        <f>COUNTIF(Vertices[Eigenvector Centrality], "&gt;= " &amp; N46) - COUNTIF(Vertices[Eigenvector Centrality], "&gt;=" &amp; N47)</f>
        <v>0</v>
      </c>
      <c r="P46" s="37">
        <f t="shared" si="16"/>
        <v>1.816008072727272</v>
      </c>
      <c r="Q46" s="38">
        <f>COUNTIF(Vertices[PageRank], "&gt;= " &amp; P46) - COUNTIF(Vertices[PageRank], "&gt;=" &amp; P47)</f>
        <v>1</v>
      </c>
      <c r="R46" s="37">
        <f t="shared" si="17"/>
        <v>0.5818181818181819</v>
      </c>
      <c r="S46" s="43">
        <f>COUNTIF(Vertices[Clustering Coefficient], "&gt;= " &amp; R46) - COUNTIF(Vertices[Clustering Coefficient], "&gt;=" &amp; R47)</f>
        <v>0</v>
      </c>
      <c r="T46" s="37" t="e">
        <f t="shared" ca="1" si="18"/>
        <v>#REF!</v>
      </c>
      <c r="U46" s="38" t="e">
        <f t="shared" ca="1" si="0"/>
        <v>#REF!</v>
      </c>
    </row>
    <row r="47" spans="1:21" x14ac:dyDescent="0.25">
      <c r="D47" s="32">
        <f t="shared" si="10"/>
        <v>4.5999999999999988</v>
      </c>
      <c r="E47" s="3">
        <f>COUNTIF(Vertices[Degree], "&gt;= " &amp; D47) - COUNTIF(Vertices[Degree], "&gt;=" &amp; D48)</f>
        <v>0</v>
      </c>
      <c r="F47" s="39">
        <f t="shared" si="11"/>
        <v>0</v>
      </c>
      <c r="G47" s="40">
        <f>COUNTIF(Vertices[In-Degree], "&gt;= " &amp; F47) - COUNTIF(Vertices[In-Degree], "&gt;=" &amp; F48)</f>
        <v>0</v>
      </c>
      <c r="H47" s="39">
        <f t="shared" si="12"/>
        <v>0</v>
      </c>
      <c r="I47" s="40">
        <f>COUNTIF(Vertices[Out-Degree], "&gt;= " &amp; H47) - COUNTIF(Vertices[Out-Degree], "&gt;=" &amp; H48)</f>
        <v>0</v>
      </c>
      <c r="J47" s="39">
        <f t="shared" si="13"/>
        <v>310.79999999999995</v>
      </c>
      <c r="K47" s="40">
        <f>COUNTIF(Vertices[Betweenness Centrality], "&gt;= " &amp; J47) - COUNTIF(Vertices[Betweenness Centrality], "&gt;=" &amp; J48)</f>
        <v>0</v>
      </c>
      <c r="L47" s="39">
        <f t="shared" si="14"/>
        <v>0.60154439999999965</v>
      </c>
      <c r="M47" s="40">
        <f>COUNTIF(Vertices[Closeness Centrality], "&gt;= " &amp; L47) - COUNTIF(Vertices[Closeness Centrality], "&gt;=" &amp; L48)</f>
        <v>0</v>
      </c>
      <c r="N47" s="39">
        <f t="shared" si="15"/>
        <v>7.1418599999999985E-2</v>
      </c>
      <c r="O47" s="40">
        <f>COUNTIF(Vertices[Eigenvector Centrality], "&gt;= " &amp; N47) - COUNTIF(Vertices[Eigenvector Centrality], "&gt;=" &amp; N48)</f>
        <v>0</v>
      </c>
      <c r="P47" s="39">
        <f t="shared" si="16"/>
        <v>1.8588781999999993</v>
      </c>
      <c r="Q47" s="40">
        <f>COUNTIF(Vertices[PageRank], "&gt;= " &amp; P47) - COUNTIF(Vertices[PageRank], "&gt;=" &amp; P48)</f>
        <v>2</v>
      </c>
      <c r="R47" s="39">
        <f t="shared" si="17"/>
        <v>0.60000000000000009</v>
      </c>
      <c r="S47" s="44">
        <f>COUNTIF(Vertices[Clustering Coefficient], "&gt;= " &amp; R47) - COUNTIF(Vertices[Clustering Coefficient], "&gt;=" &amp; R48)</f>
        <v>0</v>
      </c>
      <c r="T47" s="39" t="e">
        <f t="shared" ca="1" si="18"/>
        <v>#REF!</v>
      </c>
      <c r="U47" s="40" t="e">
        <f t="shared" ca="1" si="0"/>
        <v>#REF!</v>
      </c>
    </row>
    <row r="48" spans="1:21" x14ac:dyDescent="0.25">
      <c r="D48" s="32">
        <f t="shared" si="10"/>
        <v>4.7090909090909081</v>
      </c>
      <c r="E48" s="3">
        <f>COUNTIF(Vertices[Degree], "&gt;= " &amp; D48) - COUNTIF(Vertices[Degree], "&gt;=" &amp; D49)</f>
        <v>0</v>
      </c>
      <c r="F48" s="37">
        <f t="shared" si="11"/>
        <v>0</v>
      </c>
      <c r="G48" s="38">
        <f>COUNTIF(Vertices[In-Degree], "&gt;= " &amp; F48) - COUNTIF(Vertices[In-Degree], "&gt;=" &amp; F49)</f>
        <v>0</v>
      </c>
      <c r="H48" s="37">
        <f t="shared" si="12"/>
        <v>0</v>
      </c>
      <c r="I48" s="38">
        <f>COUNTIF(Vertices[Out-Degree], "&gt;= " &amp; H48) - COUNTIF(Vertices[Out-Degree], "&gt;=" &amp; H49)</f>
        <v>0</v>
      </c>
      <c r="J48" s="37">
        <f t="shared" si="13"/>
        <v>320.21818181818179</v>
      </c>
      <c r="K48" s="38">
        <f>COUNTIF(Vertices[Betweenness Centrality], "&gt;= " &amp; J48) - COUNTIF(Vertices[Betweenness Centrality], "&gt;=" &amp; J49)</f>
        <v>1</v>
      </c>
      <c r="L48" s="37">
        <f t="shared" si="14"/>
        <v>0.61965601818181781</v>
      </c>
      <c r="M48" s="38">
        <f>COUNTIF(Vertices[Closeness Centrality], "&gt;= " &amp; L48) - COUNTIF(Vertices[Closeness Centrality], "&gt;=" &amp; L49)</f>
        <v>0</v>
      </c>
      <c r="N48" s="37">
        <f t="shared" si="15"/>
        <v>7.358279999999999E-2</v>
      </c>
      <c r="O48" s="38">
        <f>COUNTIF(Vertices[Eigenvector Centrality], "&gt;= " &amp; N48) - COUNTIF(Vertices[Eigenvector Centrality], "&gt;=" &amp; N49)</f>
        <v>0</v>
      </c>
      <c r="P48" s="37">
        <f t="shared" si="16"/>
        <v>1.9017483272727265</v>
      </c>
      <c r="Q48" s="38">
        <f>COUNTIF(Vertices[PageRank], "&gt;= " &amp; P48) - COUNTIF(Vertices[PageRank], "&gt;=" &amp; P49)</f>
        <v>0</v>
      </c>
      <c r="R48" s="37">
        <f t="shared" si="17"/>
        <v>0.61818181818181828</v>
      </c>
      <c r="S48" s="43">
        <f>COUNTIF(Vertices[Clustering Coefficient], "&gt;= " &amp; R48) - COUNTIF(Vertices[Clustering Coefficient], "&gt;=" &amp; R49)</f>
        <v>0</v>
      </c>
      <c r="T48" s="37" t="e">
        <f t="shared" ca="1" si="18"/>
        <v>#REF!</v>
      </c>
      <c r="U48" s="38" t="e">
        <f t="shared" ca="1" si="0"/>
        <v>#REF!</v>
      </c>
    </row>
    <row r="49" spans="1:21" x14ac:dyDescent="0.25">
      <c r="D49" s="32">
        <f t="shared" si="10"/>
        <v>4.8181818181818175</v>
      </c>
      <c r="E49" s="3">
        <f>COUNTIF(Vertices[Degree], "&gt;= " &amp; D49) - COUNTIF(Vertices[Degree], "&gt;=" &amp; D50)</f>
        <v>0</v>
      </c>
      <c r="F49" s="39">
        <f t="shared" si="11"/>
        <v>0</v>
      </c>
      <c r="G49" s="40">
        <f>COUNTIF(Vertices[In-Degree], "&gt;= " &amp; F49) - COUNTIF(Vertices[In-Degree], "&gt;=" &amp; F50)</f>
        <v>0</v>
      </c>
      <c r="H49" s="39">
        <f t="shared" si="12"/>
        <v>0</v>
      </c>
      <c r="I49" s="40">
        <f>COUNTIF(Vertices[Out-Degree], "&gt;= " &amp; H49) - COUNTIF(Vertices[Out-Degree], "&gt;=" &amp; H50)</f>
        <v>0</v>
      </c>
      <c r="J49" s="39">
        <f t="shared" si="13"/>
        <v>329.63636363636363</v>
      </c>
      <c r="K49" s="40">
        <f>COUNTIF(Vertices[Betweenness Centrality], "&gt;= " &amp; J49) - COUNTIF(Vertices[Betweenness Centrality], "&gt;=" &amp; J50)</f>
        <v>0</v>
      </c>
      <c r="L49" s="39">
        <f t="shared" si="14"/>
        <v>0.63776763636363598</v>
      </c>
      <c r="M49" s="40">
        <f>COUNTIF(Vertices[Closeness Centrality], "&gt;= " &amp; L49) - COUNTIF(Vertices[Closeness Centrality], "&gt;=" &amp; L50)</f>
        <v>0</v>
      </c>
      <c r="N49" s="39">
        <f t="shared" si="15"/>
        <v>7.5746999999999995E-2</v>
      </c>
      <c r="O49" s="40">
        <f>COUNTIF(Vertices[Eigenvector Centrality], "&gt;= " &amp; N49) - COUNTIF(Vertices[Eigenvector Centrality], "&gt;=" &amp; N50)</f>
        <v>0</v>
      </c>
      <c r="P49" s="39">
        <f t="shared" si="16"/>
        <v>1.9446184545454537</v>
      </c>
      <c r="Q49" s="40">
        <f>COUNTIF(Vertices[PageRank], "&gt;= " &amp; P49) - COUNTIF(Vertices[PageRank], "&gt;=" &amp; P50)</f>
        <v>1</v>
      </c>
      <c r="R49" s="39">
        <f t="shared" si="17"/>
        <v>0.63636363636363646</v>
      </c>
      <c r="S49" s="44">
        <f>COUNTIF(Vertices[Clustering Coefficient], "&gt;= " &amp; R49) - COUNTIF(Vertices[Clustering Coefficient], "&gt;=" &amp; R50)</f>
        <v>0</v>
      </c>
      <c r="T49" s="39" t="e">
        <f t="shared" ca="1" si="18"/>
        <v>#REF!</v>
      </c>
      <c r="U49" s="40" t="e">
        <f t="shared" ca="1" si="0"/>
        <v>#REF!</v>
      </c>
    </row>
    <row r="50" spans="1:21" x14ac:dyDescent="0.25">
      <c r="D50" s="32">
        <f t="shared" si="10"/>
        <v>4.9272727272727268</v>
      </c>
      <c r="E50" s="3">
        <f>COUNTIF(Vertices[Degree], "&gt;= " &amp; D50) - COUNTIF(Vertices[Degree], "&gt;=" &amp; D51)</f>
        <v>5</v>
      </c>
      <c r="F50" s="37">
        <f t="shared" si="11"/>
        <v>0</v>
      </c>
      <c r="G50" s="38">
        <f>COUNTIF(Vertices[In-Degree], "&gt;= " &amp; F50) - COUNTIF(Vertices[In-Degree], "&gt;=" &amp; F51)</f>
        <v>0</v>
      </c>
      <c r="H50" s="37">
        <f t="shared" si="12"/>
        <v>0</v>
      </c>
      <c r="I50" s="38">
        <f>COUNTIF(Vertices[Out-Degree], "&gt;= " &amp; H50) - COUNTIF(Vertices[Out-Degree], "&gt;=" &amp; H51)</f>
        <v>0</v>
      </c>
      <c r="J50" s="37">
        <f t="shared" si="13"/>
        <v>339.05454545454546</v>
      </c>
      <c r="K50" s="38">
        <f>COUNTIF(Vertices[Betweenness Centrality], "&gt;= " &amp; J50) - COUNTIF(Vertices[Betweenness Centrality], "&gt;=" &amp; J51)</f>
        <v>0</v>
      </c>
      <c r="L50" s="37">
        <f t="shared" si="14"/>
        <v>0.65587925454545415</v>
      </c>
      <c r="M50" s="38">
        <f>COUNTIF(Vertices[Closeness Centrality], "&gt;= " &amp; L50) - COUNTIF(Vertices[Closeness Centrality], "&gt;=" &amp; L51)</f>
        <v>0</v>
      </c>
      <c r="N50" s="37">
        <f t="shared" si="15"/>
        <v>7.79112E-2</v>
      </c>
      <c r="O50" s="38">
        <f>COUNTIF(Vertices[Eigenvector Centrality], "&gt;= " &amp; N50) - COUNTIF(Vertices[Eigenvector Centrality], "&gt;=" &amp; N51)</f>
        <v>0</v>
      </c>
      <c r="P50" s="37">
        <f t="shared" si="16"/>
        <v>1.9874885818181809</v>
      </c>
      <c r="Q50" s="38">
        <f>COUNTIF(Vertices[PageRank], "&gt;= " &amp; P50) - COUNTIF(Vertices[PageRank], "&gt;=" &amp; P51)</f>
        <v>2</v>
      </c>
      <c r="R50" s="37">
        <f t="shared" si="17"/>
        <v>0.65454545454545465</v>
      </c>
      <c r="S50" s="43">
        <f>COUNTIF(Vertices[Clustering Coefficient], "&gt;= " &amp; R50) - COUNTIF(Vertices[Clustering Coefficient], "&gt;=" &amp; R51)</f>
        <v>4</v>
      </c>
      <c r="T50" s="37" t="e">
        <f t="shared" ca="1" si="18"/>
        <v>#REF!</v>
      </c>
      <c r="U50" s="38" t="e">
        <f t="shared" ca="1" si="0"/>
        <v>#REF!</v>
      </c>
    </row>
    <row r="51" spans="1:21" x14ac:dyDescent="0.25">
      <c r="D51" s="32">
        <f t="shared" si="10"/>
        <v>5.0363636363636362</v>
      </c>
      <c r="E51" s="3">
        <f>COUNTIF(Vertices[Degree], "&gt;= " &amp; D51) - COUNTIF(Vertices[Degree], "&gt;=" &amp; D52)</f>
        <v>0</v>
      </c>
      <c r="F51" s="39">
        <f t="shared" si="11"/>
        <v>0</v>
      </c>
      <c r="G51" s="40">
        <f>COUNTIF(Vertices[In-Degree], "&gt;= " &amp; F51) - COUNTIF(Vertices[In-Degree], "&gt;=" &amp; F52)</f>
        <v>0</v>
      </c>
      <c r="H51" s="39">
        <f t="shared" si="12"/>
        <v>0</v>
      </c>
      <c r="I51" s="40">
        <f>COUNTIF(Vertices[Out-Degree], "&gt;= " &amp; H51) - COUNTIF(Vertices[Out-Degree], "&gt;=" &amp; H52)</f>
        <v>0</v>
      </c>
      <c r="J51" s="39">
        <f t="shared" si="13"/>
        <v>348.4727272727273</v>
      </c>
      <c r="K51" s="40">
        <f>COUNTIF(Vertices[Betweenness Centrality], "&gt;= " &amp; J51) - COUNTIF(Vertices[Betweenness Centrality], "&gt;=" &amp; J52)</f>
        <v>0</v>
      </c>
      <c r="L51" s="39">
        <f t="shared" si="14"/>
        <v>0.67399087272727232</v>
      </c>
      <c r="M51" s="40">
        <f>COUNTIF(Vertices[Closeness Centrality], "&gt;= " &amp; L51) - COUNTIF(Vertices[Closeness Centrality], "&gt;=" &amp; L52)</f>
        <v>0</v>
      </c>
      <c r="N51" s="39">
        <f t="shared" si="15"/>
        <v>8.0075400000000005E-2</v>
      </c>
      <c r="O51" s="40">
        <f>COUNTIF(Vertices[Eigenvector Centrality], "&gt;= " &amp; N51) - COUNTIF(Vertices[Eigenvector Centrality], "&gt;=" &amp; N52)</f>
        <v>0</v>
      </c>
      <c r="P51" s="39">
        <f t="shared" si="16"/>
        <v>2.0303587090909083</v>
      </c>
      <c r="Q51" s="40">
        <f>COUNTIF(Vertices[PageRank], "&gt;= " &amp; P51) - COUNTIF(Vertices[PageRank], "&gt;=" &amp; P52)</f>
        <v>0</v>
      </c>
      <c r="R51" s="39">
        <f t="shared" si="17"/>
        <v>0.67272727272727284</v>
      </c>
      <c r="S51" s="44">
        <f>COUNTIF(Vertices[Clustering Coefficient], "&gt;= " &amp; R51) - COUNTIF(Vertices[Clustering Coefficient], "&gt;=" &amp; R52)</f>
        <v>0</v>
      </c>
      <c r="T51" s="39" t="e">
        <f t="shared" ca="1" si="18"/>
        <v>#REF!</v>
      </c>
      <c r="U51" s="40" t="e">
        <f t="shared" ca="1" si="0"/>
        <v>#REF!</v>
      </c>
    </row>
    <row r="52" spans="1:21" x14ac:dyDescent="0.25">
      <c r="D52" s="32">
        <f t="shared" si="10"/>
        <v>5.1454545454545455</v>
      </c>
      <c r="E52" s="3">
        <f>COUNTIF(Vertices[Degree], "&gt;= " &amp; D52) - COUNTIF(Vertices[Degree], "&gt;=" &amp; D53)</f>
        <v>0</v>
      </c>
      <c r="F52" s="37">
        <f t="shared" si="11"/>
        <v>0</v>
      </c>
      <c r="G52" s="38">
        <f>COUNTIF(Vertices[In-Degree], "&gt;= " &amp; F52) - COUNTIF(Vertices[In-Degree], "&gt;=" &amp; F53)</f>
        <v>0</v>
      </c>
      <c r="H52" s="37">
        <f t="shared" si="12"/>
        <v>0</v>
      </c>
      <c r="I52" s="38">
        <f>COUNTIF(Vertices[Out-Degree], "&gt;= " &amp; H52) - COUNTIF(Vertices[Out-Degree], "&gt;=" &amp; H53)</f>
        <v>0</v>
      </c>
      <c r="J52" s="37">
        <f t="shared" si="13"/>
        <v>357.89090909090913</v>
      </c>
      <c r="K52" s="38">
        <f>COUNTIF(Vertices[Betweenness Centrality], "&gt;= " &amp; J52) - COUNTIF(Vertices[Betweenness Centrality], "&gt;=" &amp; J53)</f>
        <v>1</v>
      </c>
      <c r="L52" s="37">
        <f t="shared" si="14"/>
        <v>0.69210249090909048</v>
      </c>
      <c r="M52" s="38">
        <f>COUNTIF(Vertices[Closeness Centrality], "&gt;= " &amp; L52) - COUNTIF(Vertices[Closeness Centrality], "&gt;=" &amp; L53)</f>
        <v>0</v>
      </c>
      <c r="N52" s="37">
        <f t="shared" si="15"/>
        <v>8.223960000000001E-2</v>
      </c>
      <c r="O52" s="38">
        <f>COUNTIF(Vertices[Eigenvector Centrality], "&gt;= " &amp; N52) - COUNTIF(Vertices[Eigenvector Centrality], "&gt;=" &amp; N53)</f>
        <v>0</v>
      </c>
      <c r="P52" s="37">
        <f t="shared" si="16"/>
        <v>2.0732288363636355</v>
      </c>
      <c r="Q52" s="38">
        <f>COUNTIF(Vertices[PageRank], "&gt;= " &amp; P52) - COUNTIF(Vertices[PageRank], "&gt;=" &amp; P53)</f>
        <v>2</v>
      </c>
      <c r="R52" s="37">
        <f t="shared" si="17"/>
        <v>0.69090909090909103</v>
      </c>
      <c r="S52" s="43">
        <f>COUNTIF(Vertices[Clustering Coefficient], "&gt;= " &amp; R52) - COUNTIF(Vertices[Clustering Coefficient], "&gt;=" &amp; R53)</f>
        <v>0</v>
      </c>
      <c r="T52" s="37" t="e">
        <f t="shared" ca="1" si="18"/>
        <v>#REF!</v>
      </c>
      <c r="U52" s="38" t="e">
        <f t="shared" ca="1" si="0"/>
        <v>#REF!</v>
      </c>
    </row>
    <row r="53" spans="1:21" x14ac:dyDescent="0.25">
      <c r="D53" s="32">
        <f t="shared" si="10"/>
        <v>5.2545454545454549</v>
      </c>
      <c r="E53" s="3">
        <f>COUNTIF(Vertices[Degree], "&gt;= " &amp; D53) - COUNTIF(Vertices[Degree], "&gt;=" &amp; D54)</f>
        <v>0</v>
      </c>
      <c r="F53" s="39">
        <f t="shared" si="11"/>
        <v>0</v>
      </c>
      <c r="G53" s="40">
        <f>COUNTIF(Vertices[In-Degree], "&gt;= " &amp; F53) - COUNTIF(Vertices[In-Degree], "&gt;=" &amp; F54)</f>
        <v>0</v>
      </c>
      <c r="H53" s="39">
        <f t="shared" si="12"/>
        <v>0</v>
      </c>
      <c r="I53" s="40">
        <f>COUNTIF(Vertices[Out-Degree], "&gt;= " &amp; H53) - COUNTIF(Vertices[Out-Degree], "&gt;=" &amp; H54)</f>
        <v>0</v>
      </c>
      <c r="J53" s="39">
        <f t="shared" si="13"/>
        <v>367.30909090909097</v>
      </c>
      <c r="K53" s="40">
        <f>COUNTIF(Vertices[Betweenness Centrality], "&gt;= " &amp; J53) - COUNTIF(Vertices[Betweenness Centrality], "&gt;=" &amp; J54)</f>
        <v>0</v>
      </c>
      <c r="L53" s="39">
        <f t="shared" si="14"/>
        <v>0.71021410909090865</v>
      </c>
      <c r="M53" s="40">
        <f>COUNTIF(Vertices[Closeness Centrality], "&gt;= " &amp; L53) - COUNTIF(Vertices[Closeness Centrality], "&gt;=" &amp; L54)</f>
        <v>0</v>
      </c>
      <c r="N53" s="39">
        <f t="shared" si="15"/>
        <v>8.4403800000000015E-2</v>
      </c>
      <c r="O53" s="40">
        <f>COUNTIF(Vertices[Eigenvector Centrality], "&gt;= " &amp; N53) - COUNTIF(Vertices[Eigenvector Centrality], "&gt;=" &amp; N54)</f>
        <v>0</v>
      </c>
      <c r="P53" s="39">
        <f t="shared" si="16"/>
        <v>2.1160989636363627</v>
      </c>
      <c r="Q53" s="40">
        <f>COUNTIF(Vertices[PageRank], "&gt;= " &amp; P53) - COUNTIF(Vertices[PageRank], "&gt;=" &amp; P54)</f>
        <v>0</v>
      </c>
      <c r="R53" s="39">
        <f t="shared" si="17"/>
        <v>0.70909090909090922</v>
      </c>
      <c r="S53" s="44">
        <f>COUNTIF(Vertices[Clustering Coefficient], "&gt;= " &amp; R53) - COUNTIF(Vertices[Clustering Coefficient], "&gt;=" &amp; R54)</f>
        <v>0</v>
      </c>
      <c r="T53" s="39" t="e">
        <f t="shared" ca="1" si="18"/>
        <v>#REF!</v>
      </c>
      <c r="U53" s="40" t="e">
        <f t="shared" ca="1" si="0"/>
        <v>#REF!</v>
      </c>
    </row>
    <row r="54" spans="1:21" x14ac:dyDescent="0.25">
      <c r="D54" s="32">
        <f t="shared" si="10"/>
        <v>5.3636363636363642</v>
      </c>
      <c r="E54" s="3">
        <f>COUNTIF(Vertices[Degree], "&gt;= " &amp; D54) - COUNTIF(Vertices[Degree], "&gt;=" &amp; D55)</f>
        <v>0</v>
      </c>
      <c r="F54" s="37">
        <f t="shared" si="11"/>
        <v>0</v>
      </c>
      <c r="G54" s="38">
        <f>COUNTIF(Vertices[In-Degree], "&gt;= " &amp; F54) - COUNTIF(Vertices[In-Degree], "&gt;=" &amp; F55)</f>
        <v>0</v>
      </c>
      <c r="H54" s="37">
        <f t="shared" si="12"/>
        <v>0</v>
      </c>
      <c r="I54" s="38">
        <f>COUNTIF(Vertices[Out-Degree], "&gt;= " &amp; H54) - COUNTIF(Vertices[Out-Degree], "&gt;=" &amp; H55)</f>
        <v>0</v>
      </c>
      <c r="J54" s="37">
        <f t="shared" si="13"/>
        <v>376.7272727272728</v>
      </c>
      <c r="K54" s="38">
        <f>COUNTIF(Vertices[Betweenness Centrality], "&gt;= " &amp; J54) - COUNTIF(Vertices[Betweenness Centrality], "&gt;=" &amp; J55)</f>
        <v>0</v>
      </c>
      <c r="L54" s="37">
        <f t="shared" si="14"/>
        <v>0.72832572727272682</v>
      </c>
      <c r="M54" s="38">
        <f>COUNTIF(Vertices[Closeness Centrality], "&gt;= " &amp; L54) - COUNTIF(Vertices[Closeness Centrality], "&gt;=" &amp; L55)</f>
        <v>0</v>
      </c>
      <c r="N54" s="37">
        <f t="shared" si="15"/>
        <v>8.656800000000002E-2</v>
      </c>
      <c r="O54" s="38">
        <f>COUNTIF(Vertices[Eigenvector Centrality], "&gt;= " &amp; N54) - COUNTIF(Vertices[Eigenvector Centrality], "&gt;=" &amp; N55)</f>
        <v>0</v>
      </c>
      <c r="P54" s="37">
        <f t="shared" si="16"/>
        <v>2.1589690909090899</v>
      </c>
      <c r="Q54" s="38">
        <f>COUNTIF(Vertices[PageRank], "&gt;= " &amp; P54) - COUNTIF(Vertices[PageRank], "&gt;=" &amp; P55)</f>
        <v>0</v>
      </c>
      <c r="R54" s="37">
        <f t="shared" si="17"/>
        <v>0.7272727272727274</v>
      </c>
      <c r="S54" s="43">
        <f>COUNTIF(Vertices[Clustering Coefficient], "&gt;= " &amp; R54) - COUNTIF(Vertices[Clustering Coefficient], "&gt;=" &amp; R55)</f>
        <v>0</v>
      </c>
      <c r="T54" s="37" t="e">
        <f t="shared" ca="1" si="18"/>
        <v>#REF!</v>
      </c>
      <c r="U54" s="38" t="e">
        <f t="shared" ca="1" si="0"/>
        <v>#REF!</v>
      </c>
    </row>
    <row r="55" spans="1:21" x14ac:dyDescent="0.25">
      <c r="A55" s="33" t="s">
        <v>82</v>
      </c>
      <c r="B55" s="46">
        <f>IF(COUNT(Vertices[Degree])&gt;0, D2, NoMetricMessage)</f>
        <v>1</v>
      </c>
      <c r="D55" s="32">
        <f t="shared" si="10"/>
        <v>5.4727272727272736</v>
      </c>
      <c r="E55" s="3">
        <f>COUNTIF(Vertices[Degree], "&gt;= " &amp; D55) - COUNTIF(Vertices[Degree], "&gt;=" &amp; D56)</f>
        <v>0</v>
      </c>
      <c r="F55" s="39">
        <f t="shared" si="11"/>
        <v>0</v>
      </c>
      <c r="G55" s="40">
        <f>COUNTIF(Vertices[In-Degree], "&gt;= " &amp; F55) - COUNTIF(Vertices[In-Degree], "&gt;=" &amp; F56)</f>
        <v>0</v>
      </c>
      <c r="H55" s="39">
        <f t="shared" si="12"/>
        <v>0</v>
      </c>
      <c r="I55" s="40">
        <f>COUNTIF(Vertices[Out-Degree], "&gt;= " &amp; H55) - COUNTIF(Vertices[Out-Degree], "&gt;=" &amp; H56)</f>
        <v>0</v>
      </c>
      <c r="J55" s="39">
        <f t="shared" si="13"/>
        <v>386.14545454545464</v>
      </c>
      <c r="K55" s="40">
        <f>COUNTIF(Vertices[Betweenness Centrality], "&gt;= " &amp; J55) - COUNTIF(Vertices[Betweenness Centrality], "&gt;=" &amp; J56)</f>
        <v>0</v>
      </c>
      <c r="L55" s="39">
        <f t="shared" si="14"/>
        <v>0.74643734545454499</v>
      </c>
      <c r="M55" s="40">
        <f>COUNTIF(Vertices[Closeness Centrality], "&gt;= " &amp; L55) - COUNTIF(Vertices[Closeness Centrality], "&gt;=" &amp; L56)</f>
        <v>0</v>
      </c>
      <c r="N55" s="39">
        <f t="shared" si="15"/>
        <v>8.8732200000000025E-2</v>
      </c>
      <c r="O55" s="40">
        <f>COUNTIF(Vertices[Eigenvector Centrality], "&gt;= " &amp; N55) - COUNTIF(Vertices[Eigenvector Centrality], "&gt;=" &amp; N56)</f>
        <v>0</v>
      </c>
      <c r="P55" s="39">
        <f t="shared" si="16"/>
        <v>2.2018392181818172</v>
      </c>
      <c r="Q55" s="40">
        <f>COUNTIF(Vertices[PageRank], "&gt;= " &amp; P55) - COUNTIF(Vertices[PageRank], "&gt;=" &amp; P56)</f>
        <v>0</v>
      </c>
      <c r="R55" s="39">
        <f t="shared" si="17"/>
        <v>0.74545454545454559</v>
      </c>
      <c r="S55" s="44">
        <f>COUNTIF(Vertices[Clustering Coefficient], "&gt;= " &amp; R55) - COUNTIF(Vertices[Clustering Coefficient], "&gt;=" &amp; R56)</f>
        <v>0</v>
      </c>
      <c r="T55" s="39" t="e">
        <f t="shared" ca="1" si="18"/>
        <v>#REF!</v>
      </c>
      <c r="U55" s="40" t="e">
        <f t="shared" ca="1" si="0"/>
        <v>#REF!</v>
      </c>
    </row>
    <row r="56" spans="1:21" x14ac:dyDescent="0.25">
      <c r="A56" s="33" t="s">
        <v>83</v>
      </c>
      <c r="B56" s="46">
        <f>IF(COUNT(Vertices[Degree])&gt;0, D57, NoMetricMessage)</f>
        <v>7</v>
      </c>
      <c r="D56" s="32">
        <f t="shared" si="10"/>
        <v>5.5818181818181829</v>
      </c>
      <c r="E56" s="3">
        <f>COUNTIF(Vertices[Degree], "&gt;= " &amp; D56) - COUNTIF(Vertices[Degree], "&gt;=" &amp; D57)</f>
        <v>4</v>
      </c>
      <c r="F56" s="37">
        <f t="shared" si="11"/>
        <v>0</v>
      </c>
      <c r="G56" s="38">
        <f>COUNTIF(Vertices[In-Degree], "&gt;= " &amp; F56) - COUNTIF(Vertices[In-Degree], "&gt;=" &amp; F57)</f>
        <v>0</v>
      </c>
      <c r="H56" s="37">
        <f t="shared" si="12"/>
        <v>0</v>
      </c>
      <c r="I56" s="38">
        <f>COUNTIF(Vertices[Out-Degree], "&gt;= " &amp; H56) - COUNTIF(Vertices[Out-Degree], "&gt;=" &amp; H57)</f>
        <v>0</v>
      </c>
      <c r="J56" s="37">
        <f t="shared" si="13"/>
        <v>395.56363636363648</v>
      </c>
      <c r="K56" s="38">
        <f>COUNTIF(Vertices[Betweenness Centrality], "&gt;= " &amp; J56) - COUNTIF(Vertices[Betweenness Centrality], "&gt;=" &amp; J57)</f>
        <v>2</v>
      </c>
      <c r="L56" s="37">
        <f t="shared" si="14"/>
        <v>0.76454896363636315</v>
      </c>
      <c r="M56" s="38">
        <f>COUNTIF(Vertices[Closeness Centrality], "&gt;= " &amp; L56) - COUNTIF(Vertices[Closeness Centrality], "&gt;=" &amp; L57)</f>
        <v>0</v>
      </c>
      <c r="N56" s="37">
        <f t="shared" si="15"/>
        <v>9.089640000000003E-2</v>
      </c>
      <c r="O56" s="38">
        <f>COUNTIF(Vertices[Eigenvector Centrality], "&gt;= " &amp; N56) - COUNTIF(Vertices[Eigenvector Centrality], "&gt;=" &amp; N57)</f>
        <v>3</v>
      </c>
      <c r="P56" s="37">
        <f t="shared" si="16"/>
        <v>2.2447093454545444</v>
      </c>
      <c r="Q56" s="38">
        <f>COUNTIF(Vertices[PageRank], "&gt;= " &amp; P56) - COUNTIF(Vertices[PageRank], "&gt;=" &amp; P57)</f>
        <v>1</v>
      </c>
      <c r="R56" s="37">
        <f t="shared" si="17"/>
        <v>0.76363636363636378</v>
      </c>
      <c r="S56" s="43">
        <f>COUNTIF(Vertices[Clustering Coefficient], "&gt;= " &amp; R56) - COUNTIF(Vertices[Clustering Coefficient], "&gt;=" &amp; R57)</f>
        <v>0</v>
      </c>
      <c r="T56" s="37" t="e">
        <f t="shared" ca="1" si="18"/>
        <v>#REF!</v>
      </c>
      <c r="U56" s="38" t="e">
        <f t="shared" ca="1" si="0"/>
        <v>#REF!</v>
      </c>
    </row>
    <row r="57" spans="1:21" x14ac:dyDescent="0.25">
      <c r="A57" s="33" t="s">
        <v>84</v>
      </c>
      <c r="B57" s="47">
        <f>IFERROR(AVERAGE(Vertices[Degree]),NoMetricMessage)</f>
        <v>2.0296296296296297</v>
      </c>
      <c r="D57" s="32">
        <f>MAX(Vertices[Degree])</f>
        <v>7</v>
      </c>
      <c r="E57" s="3">
        <f>COUNTIF(Vertices[Degree], "&gt;= " &amp; D57) - COUNTIF(Vertices[Degree], "&gt;=" &amp; D58)</f>
        <v>1</v>
      </c>
      <c r="F57" s="41">
        <f>MAX(Vertices[In-Degree])</f>
        <v>0</v>
      </c>
      <c r="G57" s="42">
        <f>COUNTIF(Vertices[In-Degree], "&gt;= " &amp; F57) - COUNTIF(Vertices[In-Degree], "&gt;=" &amp; F58)</f>
        <v>0</v>
      </c>
      <c r="H57" s="41">
        <f>MAX(Vertices[Out-Degree])</f>
        <v>0</v>
      </c>
      <c r="I57" s="42">
        <f>COUNTIF(Vertices[Out-Degree], "&gt;= " &amp; H57) - COUNTIF(Vertices[Out-Degree], "&gt;=" &amp; H58)</f>
        <v>0</v>
      </c>
      <c r="J57" s="41">
        <f>MAX(Vertices[Betweenness Centrality])</f>
        <v>518</v>
      </c>
      <c r="K57" s="42">
        <f>COUNTIF(Vertices[Betweenness Centrality], "&gt;= " &amp; J57) - COUNTIF(Vertices[Betweenness Centrality], "&gt;=" &amp; J58)</f>
        <v>1</v>
      </c>
      <c r="L57" s="41">
        <f>MAX(Vertices[Closeness Centrality])</f>
        <v>1</v>
      </c>
      <c r="M57" s="42">
        <f>COUNTIF(Vertices[Closeness Centrality], "&gt;= " &amp; L57) - COUNTIF(Vertices[Closeness Centrality], "&gt;=" &amp; L58)</f>
        <v>36</v>
      </c>
      <c r="N57" s="41">
        <f>MAX(Vertices[Eigenvector Centrality])</f>
        <v>0.119031</v>
      </c>
      <c r="O57" s="42">
        <f>COUNTIF(Vertices[Eigenvector Centrality], "&gt;= " &amp; N57) - COUNTIF(Vertices[Eigenvector Centrality], "&gt;=" &amp; N58)</f>
        <v>1</v>
      </c>
      <c r="P57" s="41">
        <f>MAX(Vertices[PageRank])</f>
        <v>2.8020209999999999</v>
      </c>
      <c r="Q57" s="42">
        <f>COUNTIF(Vertices[PageRank], "&gt;= " &amp; P57) - COUNTIF(Vertices[PageRank], "&gt;=" &amp; P58)</f>
        <v>1</v>
      </c>
      <c r="R57" s="41">
        <f>MAX(Vertices[Clustering Coefficient])</f>
        <v>1</v>
      </c>
      <c r="S57" s="45">
        <f>COUNTIF(Vertices[Clustering Coefficient], "&gt;= " &amp; R57) - COUNTIF(Vertices[Clustering Coefficient], "&gt;=" &amp; R58)</f>
        <v>43</v>
      </c>
      <c r="T57" s="41" t="e">
        <f ca="1">MAX(INDIRECT(DynamicFilterSourceColumnRange))</f>
        <v>#REF!</v>
      </c>
      <c r="U57" s="42" t="e">
        <f t="shared" ca="1" si="0"/>
        <v>#REF!</v>
      </c>
    </row>
    <row r="58" spans="1:21" x14ac:dyDescent="0.25">
      <c r="A58" s="33" t="s">
        <v>85</v>
      </c>
      <c r="B58" s="47">
        <f>IFERROR(MEDIAN(Vertices[Degree]),NoMetricMessage)</f>
        <v>2</v>
      </c>
    </row>
    <row r="69" spans="1:2" x14ac:dyDescent="0.25">
      <c r="A69" s="33" t="s">
        <v>89</v>
      </c>
      <c r="B69" s="46" t="str">
        <f>IF(COUNT(Vertices[In-Degree])&gt;0, F2, NoMetricMessage)</f>
        <v>Not Available</v>
      </c>
    </row>
    <row r="70" spans="1:2" x14ac:dyDescent="0.25">
      <c r="A70" s="33" t="s">
        <v>90</v>
      </c>
      <c r="B70" s="46" t="str">
        <f>IF(COUNT(Vertices[In-Degree])&gt;0, F57, NoMetricMessage)</f>
        <v>Not Available</v>
      </c>
    </row>
    <row r="71" spans="1:2" x14ac:dyDescent="0.25">
      <c r="A71" s="33" t="s">
        <v>91</v>
      </c>
      <c r="B71" s="47" t="str">
        <f>IFERROR(AVERAGE(Vertices[In-Degree]),NoMetricMessage)</f>
        <v>Not Available</v>
      </c>
    </row>
    <row r="72" spans="1:2" x14ac:dyDescent="0.25">
      <c r="A72" s="33" t="s">
        <v>92</v>
      </c>
      <c r="B72" s="47" t="str">
        <f>IFERROR(MEDIAN(Vertices[In-Degree]),NoMetricMessage)</f>
        <v>Not Available</v>
      </c>
    </row>
    <row r="83" spans="1:2" x14ac:dyDescent="0.25">
      <c r="A83" s="33" t="s">
        <v>95</v>
      </c>
      <c r="B83" s="46" t="str">
        <f>IF(COUNT(Vertices[Out-Degree])&gt;0, H2, NoMetricMessage)</f>
        <v>Not Available</v>
      </c>
    </row>
    <row r="84" spans="1:2" x14ac:dyDescent="0.25">
      <c r="A84" s="33" t="s">
        <v>96</v>
      </c>
      <c r="B84" s="46" t="str">
        <f>IF(COUNT(Vertices[Out-Degree])&gt;0, H57, NoMetricMessage)</f>
        <v>Not Available</v>
      </c>
    </row>
    <row r="85" spans="1:2" x14ac:dyDescent="0.25">
      <c r="A85" s="33" t="s">
        <v>97</v>
      </c>
      <c r="B85" s="47" t="str">
        <f>IFERROR(AVERAGE(Vertices[Out-Degree]),NoMetricMessage)</f>
        <v>Not Available</v>
      </c>
    </row>
    <row r="86" spans="1:2" x14ac:dyDescent="0.25">
      <c r="A86" s="33" t="s">
        <v>98</v>
      </c>
      <c r="B86" s="47" t="str">
        <f>IFERROR(MEDIAN(Vertices[Out-Degree]),NoMetricMessage)</f>
        <v>Not Available</v>
      </c>
    </row>
    <row r="97" spans="1:2" x14ac:dyDescent="0.25">
      <c r="A97" s="33" t="s">
        <v>101</v>
      </c>
      <c r="B97" s="47">
        <f>IF(COUNT(Vertices[Betweenness Centrality])&gt;0, J2, NoMetricMessage)</f>
        <v>0</v>
      </c>
    </row>
    <row r="98" spans="1:2" x14ac:dyDescent="0.25">
      <c r="A98" s="33" t="s">
        <v>102</v>
      </c>
      <c r="B98" s="47">
        <f>IF(COUNT(Vertices[Betweenness Centrality])&gt;0, J57, NoMetricMessage)</f>
        <v>518</v>
      </c>
    </row>
    <row r="99" spans="1:2" x14ac:dyDescent="0.25">
      <c r="A99" s="33" t="s">
        <v>103</v>
      </c>
      <c r="B99" s="47">
        <f>IFERROR(AVERAGE(Vertices[Betweenness Centrality]),NoMetricMessage)</f>
        <v>25.651851851851852</v>
      </c>
    </row>
    <row r="100" spans="1:2" x14ac:dyDescent="0.25">
      <c r="A100" s="33" t="s">
        <v>104</v>
      </c>
      <c r="B100" s="47">
        <f>IFERROR(MEDIAN(Vertices[Betweenness Centrality]),NoMetricMessage)</f>
        <v>0</v>
      </c>
    </row>
    <row r="111" spans="1:2" x14ac:dyDescent="0.25">
      <c r="A111" s="33" t="s">
        <v>107</v>
      </c>
      <c r="B111" s="47">
        <f>IF(COUNT(Vertices[Closeness Centrality])&gt;0, L2, NoMetricMessage)</f>
        <v>3.8609999999999998E-3</v>
      </c>
    </row>
    <row r="112" spans="1:2" x14ac:dyDescent="0.25">
      <c r="A112" s="33" t="s">
        <v>108</v>
      </c>
      <c r="B112" s="47">
        <f>IF(COUNT(Vertices[Closeness Centrality])&gt;0, L57, NoMetricMessage)</f>
        <v>1</v>
      </c>
    </row>
    <row r="113" spans="1:2" x14ac:dyDescent="0.25">
      <c r="A113" s="33" t="s">
        <v>109</v>
      </c>
      <c r="B113" s="47">
        <f>IFERROR(AVERAGE(Vertices[Closeness Centrality]),NoMetricMessage)</f>
        <v>0.36874593333333339</v>
      </c>
    </row>
    <row r="114" spans="1:2" x14ac:dyDescent="0.25">
      <c r="A114" s="33" t="s">
        <v>110</v>
      </c>
      <c r="B114" s="47">
        <f>IFERROR(MEDIAN(Vertices[Closeness Centrality]),NoMetricMessage)</f>
        <v>0.2</v>
      </c>
    </row>
    <row r="125" spans="1:2" x14ac:dyDescent="0.25">
      <c r="A125" s="33" t="s">
        <v>113</v>
      </c>
      <c r="B125" s="47">
        <f>IF(COUNT(Vertices[Eigenvector Centrality])&gt;0, N2, NoMetricMessage)</f>
        <v>0</v>
      </c>
    </row>
    <row r="126" spans="1:2" x14ac:dyDescent="0.25">
      <c r="A126" s="33" t="s">
        <v>114</v>
      </c>
      <c r="B126" s="47">
        <f>IF(COUNT(Vertices[Eigenvector Centrality])&gt;0, N57, NoMetricMessage)</f>
        <v>0.119031</v>
      </c>
    </row>
    <row r="127" spans="1:2" x14ac:dyDescent="0.25">
      <c r="A127" s="33" t="s">
        <v>115</v>
      </c>
      <c r="B127" s="47">
        <f>IFERROR(AVERAGE(Vertices[Eigenvector Centrality]),NoMetricMessage)</f>
        <v>7.4074074074074077E-3</v>
      </c>
    </row>
    <row r="128" spans="1:2" x14ac:dyDescent="0.25">
      <c r="A128" s="33" t="s">
        <v>116</v>
      </c>
      <c r="B128" s="47">
        <f>IFERROR(MEDIAN(Vertices[Eigenvector Centrality]),NoMetricMessage)</f>
        <v>0</v>
      </c>
    </row>
    <row r="139" spans="1:2" x14ac:dyDescent="0.25">
      <c r="A139" s="33" t="s">
        <v>141</v>
      </c>
      <c r="B139" s="47">
        <f>IF(COUNT(Vertices[PageRank])&gt;0, P2, NoMetricMessage)</f>
        <v>0.444164</v>
      </c>
    </row>
    <row r="140" spans="1:2" x14ac:dyDescent="0.25">
      <c r="A140" s="33" t="s">
        <v>142</v>
      </c>
      <c r="B140" s="47">
        <f>IF(COUNT(Vertices[PageRank])&gt;0, P57, NoMetricMessage)</f>
        <v>2.8020209999999999</v>
      </c>
    </row>
    <row r="141" spans="1:2" x14ac:dyDescent="0.25">
      <c r="A141" s="33" t="s">
        <v>143</v>
      </c>
      <c r="B141" s="47">
        <f>IFERROR(AVERAGE(Vertices[PageRank]),NoMetricMessage)</f>
        <v>0.99999623703703688</v>
      </c>
    </row>
    <row r="142" spans="1:2" x14ac:dyDescent="0.25">
      <c r="A142" s="33" t="s">
        <v>144</v>
      </c>
      <c r="B142" s="47">
        <f>IFERROR(MEDIAN(Vertices[PageRank]),NoMetricMessage)</f>
        <v>0.999996</v>
      </c>
    </row>
    <row r="153" spans="1:2" x14ac:dyDescent="0.25">
      <c r="A153" s="33" t="s">
        <v>119</v>
      </c>
      <c r="B153" s="47">
        <f>IF(COUNT(Vertices[Clustering Coefficient])&gt;0, R2, NoMetricMessage)</f>
        <v>0</v>
      </c>
    </row>
    <row r="154" spans="1:2" x14ac:dyDescent="0.25">
      <c r="A154" s="33" t="s">
        <v>120</v>
      </c>
      <c r="B154" s="47">
        <f>IF(COUNT(Vertices[Clustering Coefficient])&gt;0, R57, NoMetricMessage)</f>
        <v>1</v>
      </c>
    </row>
    <row r="155" spans="1:2" x14ac:dyDescent="0.25">
      <c r="A155" s="33" t="s">
        <v>121</v>
      </c>
      <c r="B155" s="47">
        <f>IFERROR(AVERAGE(Vertices[Clustering Coefficient]),NoMetricMessage)</f>
        <v>0.37513227513227526</v>
      </c>
    </row>
    <row r="156" spans="1:2" x14ac:dyDescent="0.25">
      <c r="A156" s="33" t="s">
        <v>122</v>
      </c>
      <c r="B156" s="47">
        <f>IFERROR(MEDIAN(Vertices[Clustering Coefficient]),NoMetricMessage)</f>
        <v>0</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132</v>
      </c>
      <c r="C1" s="4" t="s">
        <v>7</v>
      </c>
      <c r="D1" s="4" t="s">
        <v>9</v>
      </c>
      <c r="E1" s="4" t="s">
        <v>165</v>
      </c>
      <c r="F1" s="5" t="s">
        <v>170</v>
      </c>
      <c r="G1" s="4" t="s">
        <v>14</v>
      </c>
      <c r="H1" s="4" t="s">
        <v>68</v>
      </c>
      <c r="J1" s="4" t="s">
        <v>18</v>
      </c>
      <c r="K1" s="4" t="s">
        <v>17</v>
      </c>
      <c r="M1" s="4" t="s">
        <v>22</v>
      </c>
      <c r="N1" s="4" t="s">
        <v>23</v>
      </c>
      <c r="O1" s="4" t="s">
        <v>24</v>
      </c>
      <c r="P1" s="4" t="s">
        <v>25</v>
      </c>
    </row>
    <row r="2" spans="1:18" x14ac:dyDescent="0.25">
      <c r="A2" s="1" t="s">
        <v>52</v>
      </c>
      <c r="B2" s="1" t="s">
        <v>133</v>
      </c>
      <c r="C2" t="s">
        <v>55</v>
      </c>
      <c r="D2" t="s">
        <v>56</v>
      </c>
      <c r="E2" t="s">
        <v>56</v>
      </c>
      <c r="F2" s="1" t="s">
        <v>52</v>
      </c>
      <c r="G2" t="s">
        <v>66</v>
      </c>
      <c r="H2" t="s">
        <v>160</v>
      </c>
      <c r="J2" t="s">
        <v>19</v>
      </c>
      <c r="K2">
        <v>108</v>
      </c>
    </row>
    <row r="3" spans="1:18" x14ac:dyDescent="0.25">
      <c r="A3" s="1" t="s">
        <v>53</v>
      </c>
      <c r="B3" s="1" t="s">
        <v>134</v>
      </c>
      <c r="C3" t="s">
        <v>53</v>
      </c>
      <c r="D3" t="s">
        <v>57</v>
      </c>
      <c r="E3" t="s">
        <v>57</v>
      </c>
      <c r="F3" s="1" t="s">
        <v>53</v>
      </c>
      <c r="G3" t="s">
        <v>67</v>
      </c>
      <c r="H3" t="s">
        <v>69</v>
      </c>
      <c r="J3" t="s">
        <v>30</v>
      </c>
      <c r="K3" t="s">
        <v>31</v>
      </c>
    </row>
    <row r="4" spans="1:18" x14ac:dyDescent="0.25">
      <c r="A4" s="1" t="s">
        <v>54</v>
      </c>
      <c r="B4" s="1" t="s">
        <v>135</v>
      </c>
      <c r="C4" t="s">
        <v>54</v>
      </c>
      <c r="D4" t="s">
        <v>58</v>
      </c>
      <c r="E4" t="s">
        <v>58</v>
      </c>
      <c r="F4" s="1" t="s">
        <v>54</v>
      </c>
      <c r="G4">
        <v>0</v>
      </c>
      <c r="H4" t="s">
        <v>70</v>
      </c>
      <c r="J4" s="12" t="s">
        <v>79</v>
      </c>
      <c r="K4" s="12"/>
    </row>
    <row r="5" spans="1:18" ht="409.5" x14ac:dyDescent="0.25">
      <c r="A5">
        <v>1</v>
      </c>
      <c r="B5" s="1" t="s">
        <v>136</v>
      </c>
      <c r="C5" t="s">
        <v>52</v>
      </c>
      <c r="D5" t="s">
        <v>59</v>
      </c>
      <c r="E5" t="s">
        <v>59</v>
      </c>
      <c r="F5">
        <v>1</v>
      </c>
      <c r="G5">
        <v>1</v>
      </c>
      <c r="H5" t="s">
        <v>71</v>
      </c>
      <c r="J5" t="s">
        <v>173</v>
      </c>
      <c r="K5" s="13" t="s">
        <v>366</v>
      </c>
    </row>
    <row r="6" spans="1:18" x14ac:dyDescent="0.25">
      <c r="A6">
        <v>0</v>
      </c>
      <c r="B6" s="1" t="s">
        <v>137</v>
      </c>
      <c r="C6">
        <v>1</v>
      </c>
      <c r="D6" t="s">
        <v>60</v>
      </c>
      <c r="E6" t="s">
        <v>60</v>
      </c>
      <c r="F6">
        <v>0</v>
      </c>
      <c r="H6" t="s">
        <v>72</v>
      </c>
      <c r="J6" t="s">
        <v>174</v>
      </c>
      <c r="K6">
        <v>2</v>
      </c>
      <c r="R6" t="s">
        <v>130</v>
      </c>
    </row>
    <row r="7" spans="1:18" x14ac:dyDescent="0.25">
      <c r="A7">
        <v>2</v>
      </c>
      <c r="B7">
        <v>1</v>
      </c>
      <c r="C7">
        <v>0</v>
      </c>
      <c r="D7" t="s">
        <v>61</v>
      </c>
      <c r="E7" t="s">
        <v>61</v>
      </c>
      <c r="F7">
        <v>2</v>
      </c>
      <c r="H7" t="s">
        <v>73</v>
      </c>
      <c r="J7" t="s">
        <v>311</v>
      </c>
      <c r="K7" t="s">
        <v>371</v>
      </c>
    </row>
    <row r="8" spans="1:18" x14ac:dyDescent="0.25">
      <c r="A8"/>
      <c r="B8">
        <v>2</v>
      </c>
      <c r="C8">
        <v>2</v>
      </c>
      <c r="D8" t="s">
        <v>62</v>
      </c>
      <c r="E8" t="s">
        <v>62</v>
      </c>
      <c r="H8" t="s">
        <v>74</v>
      </c>
      <c r="J8" t="s">
        <v>312</v>
      </c>
      <c r="K8" t="s">
        <v>365</v>
      </c>
    </row>
    <row r="9" spans="1:18" ht="409.5" x14ac:dyDescent="0.25">
      <c r="A9"/>
      <c r="B9">
        <v>3</v>
      </c>
      <c r="C9">
        <v>4</v>
      </c>
      <c r="D9" t="s">
        <v>63</v>
      </c>
      <c r="E9" t="s">
        <v>63</v>
      </c>
      <c r="H9" t="s">
        <v>75</v>
      </c>
      <c r="J9" t="s">
        <v>313</v>
      </c>
      <c r="K9" s="13" t="s">
        <v>367</v>
      </c>
    </row>
    <row r="10" spans="1:18" x14ac:dyDescent="0.25">
      <c r="A10"/>
      <c r="B10">
        <v>4</v>
      </c>
      <c r="D10" t="s">
        <v>64</v>
      </c>
      <c r="E10" t="s">
        <v>64</v>
      </c>
      <c r="H10" t="s">
        <v>76</v>
      </c>
    </row>
    <row r="11" spans="1:18" x14ac:dyDescent="0.25">
      <c r="A11"/>
      <c r="B11">
        <v>5</v>
      </c>
      <c r="D11" t="s">
        <v>47</v>
      </c>
      <c r="E11">
        <v>1</v>
      </c>
      <c r="H11" t="s">
        <v>77</v>
      </c>
    </row>
    <row r="12" spans="1:18" x14ac:dyDescent="0.25">
      <c r="A12"/>
      <c r="B12"/>
      <c r="D12" t="s">
        <v>65</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workbookViewId="0"/>
  </sheetViews>
  <sheetFormatPr defaultRowHeight="15" x14ac:dyDescent="0.25"/>
  <cols>
    <col min="1" max="1" width="10.140625" customWidth="1"/>
    <col min="2" max="2" width="10.140625" bestFit="1" customWidth="1"/>
    <col min="3" max="3" width="13.42578125" bestFit="1" customWidth="1"/>
  </cols>
  <sheetData>
    <row r="1" spans="1:3" x14ac:dyDescent="0.25">
      <c r="C1" s="33" t="s">
        <v>43</v>
      </c>
    </row>
    <row r="2" spans="1:3" ht="15" customHeight="1" x14ac:dyDescent="0.25">
      <c r="A2" s="13" t="s">
        <v>368</v>
      </c>
      <c r="B2" s="107" t="s">
        <v>369</v>
      </c>
      <c r="C2" s="108" t="s">
        <v>370</v>
      </c>
    </row>
    <row r="3" spans="1:3" x14ac:dyDescent="0.25">
      <c r="A3" s="106" t="s">
        <v>319</v>
      </c>
      <c r="B3" s="106" t="s">
        <v>319</v>
      </c>
      <c r="C3" s="34">
        <v>56</v>
      </c>
    </row>
    <row r="4" spans="1:3" x14ac:dyDescent="0.25">
      <c r="A4" s="106" t="s">
        <v>320</v>
      </c>
      <c r="B4" s="106" t="s">
        <v>320</v>
      </c>
      <c r="C4" s="34">
        <v>13</v>
      </c>
    </row>
    <row r="5" spans="1:3" x14ac:dyDescent="0.25">
      <c r="A5" s="106" t="s">
        <v>321</v>
      </c>
      <c r="B5" s="106" t="s">
        <v>321</v>
      </c>
      <c r="C5" s="34">
        <v>8</v>
      </c>
    </row>
    <row r="6" spans="1:3" x14ac:dyDescent="0.25">
      <c r="A6" s="106" t="s">
        <v>322</v>
      </c>
      <c r="B6" s="106" t="s">
        <v>322</v>
      </c>
      <c r="C6" s="34">
        <v>6</v>
      </c>
    </row>
    <row r="7" spans="1:3" x14ac:dyDescent="0.25">
      <c r="A7" s="106" t="s">
        <v>323</v>
      </c>
      <c r="B7" s="106" t="s">
        <v>323</v>
      </c>
      <c r="C7" s="34">
        <v>7</v>
      </c>
    </row>
    <row r="8" spans="1:3" x14ac:dyDescent="0.25">
      <c r="A8" s="106" t="s">
        <v>324</v>
      </c>
      <c r="B8" s="106" t="s">
        <v>324</v>
      </c>
      <c r="C8" s="34">
        <v>4</v>
      </c>
    </row>
    <row r="9" spans="1:3" x14ac:dyDescent="0.25">
      <c r="A9" s="106" t="s">
        <v>325</v>
      </c>
      <c r="B9" s="106" t="s">
        <v>325</v>
      </c>
      <c r="C9" s="34">
        <v>6</v>
      </c>
    </row>
    <row r="10" spans="1:3" x14ac:dyDescent="0.25">
      <c r="A10" s="106" t="s">
        <v>326</v>
      </c>
      <c r="B10" s="106" t="s">
        <v>326</v>
      </c>
      <c r="C10" s="34">
        <v>6</v>
      </c>
    </row>
    <row r="11" spans="1:3" x14ac:dyDescent="0.25">
      <c r="A11" s="106" t="s">
        <v>327</v>
      </c>
      <c r="B11" s="106" t="s">
        <v>327</v>
      </c>
      <c r="C11" s="34">
        <v>2</v>
      </c>
    </row>
    <row r="12" spans="1:3" x14ac:dyDescent="0.25">
      <c r="A12" s="106" t="s">
        <v>328</v>
      </c>
      <c r="B12" s="106" t="s">
        <v>328</v>
      </c>
      <c r="C12" s="34">
        <v>2</v>
      </c>
    </row>
    <row r="13" spans="1:3" x14ac:dyDescent="0.25">
      <c r="A13" s="106" t="s">
        <v>329</v>
      </c>
      <c r="B13" s="106" t="s">
        <v>329</v>
      </c>
      <c r="C13" s="34">
        <v>3</v>
      </c>
    </row>
    <row r="14" spans="1:3" x14ac:dyDescent="0.25">
      <c r="A14" s="106" t="s">
        <v>330</v>
      </c>
      <c r="B14" s="106" t="s">
        <v>330</v>
      </c>
      <c r="C14" s="34">
        <v>3</v>
      </c>
    </row>
    <row r="15" spans="1:3" x14ac:dyDescent="0.25">
      <c r="A15" s="106" t="s">
        <v>331</v>
      </c>
      <c r="B15" s="106" t="s">
        <v>331</v>
      </c>
      <c r="C15" s="34">
        <v>3</v>
      </c>
    </row>
    <row r="16" spans="1:3" x14ac:dyDescent="0.25">
      <c r="A16" s="106" t="s">
        <v>332</v>
      </c>
      <c r="B16" s="106" t="s">
        <v>332</v>
      </c>
      <c r="C16" s="34">
        <v>1</v>
      </c>
    </row>
    <row r="17" spans="1:3" x14ac:dyDescent="0.25">
      <c r="A17" s="106" t="s">
        <v>333</v>
      </c>
      <c r="B17" s="106" t="s">
        <v>333</v>
      </c>
      <c r="C17" s="34">
        <v>1</v>
      </c>
    </row>
    <row r="18" spans="1:3" x14ac:dyDescent="0.25">
      <c r="A18" s="106" t="s">
        <v>334</v>
      </c>
      <c r="B18" s="106" t="s">
        <v>334</v>
      </c>
      <c r="C18" s="34">
        <v>1</v>
      </c>
    </row>
    <row r="19" spans="1:3" x14ac:dyDescent="0.25">
      <c r="A19" s="106" t="s">
        <v>335</v>
      </c>
      <c r="B19" s="106" t="s">
        <v>335</v>
      </c>
      <c r="C19" s="34">
        <v>1</v>
      </c>
    </row>
    <row r="20" spans="1:3" x14ac:dyDescent="0.25">
      <c r="A20" s="106" t="s">
        <v>336</v>
      </c>
      <c r="B20" s="106" t="s">
        <v>336</v>
      </c>
      <c r="C20" s="34">
        <v>1</v>
      </c>
    </row>
    <row r="21" spans="1:3" x14ac:dyDescent="0.25">
      <c r="A21" s="106" t="s">
        <v>337</v>
      </c>
      <c r="B21" s="106" t="s">
        <v>337</v>
      </c>
      <c r="C21" s="34">
        <v>1</v>
      </c>
    </row>
    <row r="22" spans="1:3" x14ac:dyDescent="0.25">
      <c r="A22" s="106" t="s">
        <v>338</v>
      </c>
      <c r="B22" s="106" t="s">
        <v>338</v>
      </c>
      <c r="C22" s="34">
        <v>1</v>
      </c>
    </row>
    <row r="23" spans="1:3" x14ac:dyDescent="0.25">
      <c r="A23" s="106" t="s">
        <v>339</v>
      </c>
      <c r="B23" s="106" t="s">
        <v>339</v>
      </c>
      <c r="C23" s="34">
        <v>1</v>
      </c>
    </row>
    <row r="24" spans="1:3" x14ac:dyDescent="0.25">
      <c r="A24" s="106" t="s">
        <v>340</v>
      </c>
      <c r="B24" s="106" t="s">
        <v>340</v>
      </c>
      <c r="C24" s="34">
        <v>1</v>
      </c>
    </row>
    <row r="25" spans="1:3" x14ac:dyDescent="0.25">
      <c r="A25" s="106" t="s">
        <v>341</v>
      </c>
      <c r="B25" s="106" t="s">
        <v>341</v>
      </c>
      <c r="C25" s="34">
        <v>1</v>
      </c>
    </row>
    <row r="26" spans="1:3" x14ac:dyDescent="0.25">
      <c r="A26" s="106" t="s">
        <v>342</v>
      </c>
      <c r="B26" s="106" t="s">
        <v>342</v>
      </c>
      <c r="C26" s="34">
        <v>1</v>
      </c>
    </row>
    <row r="27" spans="1:3" x14ac:dyDescent="0.25">
      <c r="A27" s="106" t="s">
        <v>343</v>
      </c>
      <c r="B27" s="106" t="s">
        <v>343</v>
      </c>
      <c r="C27" s="34">
        <v>1</v>
      </c>
    </row>
    <row r="28" spans="1:3" x14ac:dyDescent="0.25">
      <c r="A28" s="106" t="s">
        <v>344</v>
      </c>
      <c r="B28" s="106" t="s">
        <v>344</v>
      </c>
      <c r="C28" s="34">
        <v>1</v>
      </c>
    </row>
    <row r="29" spans="1:3" x14ac:dyDescent="0.25">
      <c r="A29" s="106" t="s">
        <v>345</v>
      </c>
      <c r="B29" s="106" t="s">
        <v>345</v>
      </c>
      <c r="C29" s="34">
        <v>1</v>
      </c>
    </row>
    <row r="30" spans="1:3" x14ac:dyDescent="0.25">
      <c r="A30" s="106" t="s">
        <v>346</v>
      </c>
      <c r="B30" s="106" t="s">
        <v>346</v>
      </c>
      <c r="C30" s="34">
        <v>1</v>
      </c>
    </row>
    <row r="31" spans="1:3" x14ac:dyDescent="0.25">
      <c r="A31" s="106" t="s">
        <v>347</v>
      </c>
      <c r="B31" s="106" t="s">
        <v>347</v>
      </c>
      <c r="C31" s="34">
        <v>1</v>
      </c>
    </row>
    <row r="32" spans="1:3" x14ac:dyDescent="0.25">
      <c r="A32" s="106" t="s">
        <v>348</v>
      </c>
      <c r="B32" s="106" t="s">
        <v>348</v>
      </c>
      <c r="C32" s="34">
        <v>1</v>
      </c>
    </row>
    <row r="33" spans="1:3" x14ac:dyDescent="0.25">
      <c r="A33" s="106" t="s">
        <v>349</v>
      </c>
      <c r="B33" s="106" t="s">
        <v>349</v>
      </c>
      <c r="C33" s="34">
        <v>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Group Edges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Hewlett-Packard Company</dc:creator>
  <cp:lastModifiedBy>Hewlett-Packard Company</cp:lastModifiedBy>
  <dcterms:created xsi:type="dcterms:W3CDTF">2008-01-30T00:41:58Z</dcterms:created>
  <dcterms:modified xsi:type="dcterms:W3CDTF">2019-06-22T14:50:45Z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