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tables/table2.xml" ContentType="application/vnd.openxmlformats-officedocument.spreadsheetml.table+xml"/>
  <Override PartName="/xl/comments2.xml" ContentType="application/vnd.openxmlformats-officedocument.spreadsheetml.comments+xml"/>
  <Override PartName="/xl/tables/table3.xml" ContentType="application/vnd.openxmlformats-officedocument.spreadsheetml.table+xml"/>
  <Override PartName="/xl/comments3.xml" ContentType="application/vnd.openxmlformats-officedocument.spreadsheetml.comments+xml"/>
  <Override PartName="/xl/tables/table4.xml" ContentType="application/vnd.openxmlformats-officedocument.spreadsheetml.table+xml"/>
  <Override PartName="/xl/comments4.xml" ContentType="application/vnd.openxmlformats-officedocument.spreadsheetml.comments+xml"/>
  <Override PartName="/xl/drawings/drawing1.xml" ContentType="application/vnd.openxmlformats-officedocument.drawing+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comments5.xml" ContentType="application/vnd.openxmlformats-officedocument.spreadsheetml.comments+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drawings/drawing2.xml" ContentType="application/vnd.openxmlformats-officedocument.drawing+xml"/>
  <Override PartName="/xl/tables/table9.xml" ContentType="application/vnd.openxmlformats-officedocument.spreadsheetml.table+xml"/>
  <Override PartName="/xl/tables/table10.xml" ContentType="application/vnd.openxmlformats-officedocument.spreadsheetml.table+xml"/>
  <Override PartName="/xl/charts/chart9.xml" ContentType="application/vnd.openxmlformats-officedocument.drawingml.chart+xml"/>
  <Override PartName="/xl/tables/table1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ONG\Documents\phd\data\june 19\"/>
    </mc:Choice>
  </mc:AlternateContent>
  <bookViews>
    <workbookView xWindow="0" yWindow="0" windowWidth="12285" windowHeight="7035" firstSheet="1" activeTab="1"/>
  </bookViews>
  <sheets>
    <sheet name="Edges" sheetId="1" r:id="rId1"/>
    <sheet name="Vertices" sheetId="3" r:id="rId2"/>
    <sheet name="Do Not Delete" sheetId="4" state="hidden" r:id="rId3"/>
    <sheet name="Groups" sheetId="5" r:id="rId4"/>
    <sheet name="Group Vertices" sheetId="6" r:id="rId5"/>
    <sheet name="Overall Metrics" sheetId="7" r:id="rId6"/>
    <sheet name="Misc" sheetId="2" state="hidden" r:id="rId7"/>
    <sheet name="Group Edges" sheetId="8" r:id="rId8"/>
  </sheets>
  <definedNames>
    <definedName name="BinDivisor">'Overall Metrics'!$X$2</definedName>
    <definedName name="DynamicFilterColumnName">'Overall Metrics'!#REF!</definedName>
    <definedName name="DynamicFilterForceCalculationRange">HistogramBins[[Dynamic Filter Bin]:[Dynamic Filter Frequency]]</definedName>
    <definedName name="DynamicFilterSourceColumnRange">'Overall Metrics'!$X$4</definedName>
    <definedName name="DynamicFilterTableName">'Overall Metrics'!#REF!</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NoMetricMessage">'Overall Metrics'!$X$3</definedName>
    <definedName name="NotAvailable">'Overall Metrics'!$X$2</definedName>
    <definedName name="ValidBooleansDefaultFalse">Misc!$G$2:$G$5</definedName>
    <definedName name="ValidEdgeStyles">Misc!$B$2:$B$11</definedName>
    <definedName name="ValidEdgeVisibilities">Misc!$A$2:$A$7</definedName>
    <definedName name="ValidGroupShapes">Misc!$E$2:$E$19</definedName>
    <definedName name="ValidGroupVisibilities">Misc!$F$2:$F$7</definedName>
    <definedName name="ValidVertexLabelPositions">Misc!$H$2:$H$21</definedName>
    <definedName name="ValidVertexShapes">Misc!$D$2:$D$23</definedName>
    <definedName name="ValidVertexVisibilities">Misc!$C$2:$C$9</definedName>
  </definedNames>
  <calcPr calcId="162913"/>
</workbook>
</file>

<file path=xl/calcChain.xml><?xml version="1.0" encoding="utf-8"?>
<calcChain xmlns="http://schemas.openxmlformats.org/spreadsheetml/2006/main">
  <c r="AC55" i="3" l="1"/>
  <c r="AC58" i="3"/>
  <c r="AC59" i="3"/>
  <c r="AC50" i="3"/>
  <c r="AC51" i="3"/>
  <c r="AC48" i="3"/>
  <c r="AC49" i="3"/>
  <c r="AC54" i="3"/>
  <c r="AC53" i="3"/>
  <c r="AC52" i="3"/>
  <c r="AC44" i="3"/>
  <c r="AC42" i="3"/>
  <c r="AC46" i="3"/>
  <c r="AC36" i="3"/>
  <c r="AC45" i="3"/>
  <c r="AC43" i="3"/>
  <c r="AC40" i="3"/>
  <c r="AC31" i="3"/>
  <c r="AC35" i="3"/>
  <c r="AC28" i="3"/>
  <c r="AC37" i="3"/>
  <c r="AC3" i="3"/>
  <c r="AC4" i="3"/>
  <c r="AC5" i="3"/>
  <c r="AC32" i="3"/>
  <c r="AC38" i="3"/>
  <c r="AC29" i="3"/>
  <c r="AC24" i="3"/>
  <c r="AC39" i="3"/>
  <c r="AC25" i="3"/>
  <c r="AC6" i="3"/>
  <c r="AC7" i="3"/>
  <c r="AC41" i="3"/>
  <c r="AC33" i="3"/>
  <c r="AC26" i="3"/>
  <c r="AC27" i="3"/>
  <c r="AC8" i="3"/>
  <c r="AC30" i="3"/>
  <c r="AC47" i="3"/>
  <c r="AC11" i="3"/>
  <c r="AC10" i="3"/>
  <c r="AC9" i="3"/>
  <c r="AC14" i="3"/>
  <c r="AC13" i="3"/>
  <c r="AC57" i="3"/>
  <c r="AC15" i="3"/>
  <c r="AC18" i="3"/>
  <c r="AC56" i="3"/>
  <c r="AC34" i="3"/>
  <c r="AC12" i="3"/>
  <c r="AC19" i="3"/>
  <c r="AC20" i="3"/>
  <c r="AC23" i="3"/>
  <c r="AC16" i="3"/>
  <c r="AC22" i="3"/>
  <c r="AC17" i="3"/>
  <c r="AC21" i="3"/>
  <c r="AC64" i="3"/>
  <c r="AC67" i="3"/>
  <c r="AC65" i="3"/>
  <c r="AC60" i="3"/>
  <c r="AC62" i="3"/>
  <c r="AC61" i="3"/>
  <c r="AC70" i="3"/>
  <c r="AC69" i="3"/>
  <c r="AC66" i="3"/>
  <c r="AC68" i="3"/>
  <c r="AC63" i="3"/>
  <c r="AC71" i="3"/>
  <c r="AC72" i="3"/>
  <c r="AC73" i="3"/>
  <c r="AC74" i="3"/>
  <c r="AC75" i="3"/>
  <c r="AC76" i="3"/>
  <c r="AC77" i="3"/>
  <c r="AC78" i="3"/>
  <c r="AC79" i="3"/>
  <c r="AC80" i="3"/>
  <c r="AC81" i="3"/>
  <c r="AC82" i="3"/>
  <c r="AC83" i="3"/>
  <c r="B129" i="7" l="1"/>
  <c r="P3" i="1" l="1"/>
  <c r="P4" i="1"/>
  <c r="P5" i="1"/>
  <c r="P6" i="1"/>
  <c r="P7" i="1"/>
  <c r="P8" i="1"/>
  <c r="P9" i="1"/>
  <c r="P10" i="1"/>
  <c r="P11" i="1"/>
  <c r="P12" i="1"/>
  <c r="P13" i="1"/>
  <c r="P14" i="1"/>
  <c r="P15" i="1"/>
  <c r="P16" i="1"/>
  <c r="P17" i="1"/>
  <c r="P18" i="1"/>
  <c r="P19" i="1"/>
  <c r="P20" i="1"/>
  <c r="P21" i="1"/>
  <c r="P22" i="1"/>
  <c r="P23" i="1"/>
  <c r="P24" i="1"/>
  <c r="P25" i="1"/>
  <c r="P26" i="1"/>
  <c r="P27" i="1"/>
  <c r="P28" i="1"/>
  <c r="P29" i="1"/>
  <c r="P30" i="1"/>
  <c r="P31" i="1"/>
  <c r="P32" i="1"/>
  <c r="P33" i="1"/>
  <c r="P34" i="1"/>
  <c r="P35" i="1"/>
  <c r="P36" i="1"/>
  <c r="P37" i="1"/>
  <c r="P38" i="1"/>
  <c r="P39" i="1"/>
  <c r="P40" i="1"/>
  <c r="P41" i="1"/>
  <c r="P42" i="1"/>
  <c r="P43" i="1"/>
  <c r="P44" i="1"/>
  <c r="P45" i="1"/>
  <c r="P46" i="1"/>
  <c r="P47" i="1"/>
  <c r="P48" i="1"/>
  <c r="P49" i="1"/>
  <c r="P50" i="1"/>
  <c r="P51" i="1"/>
  <c r="P52" i="1"/>
  <c r="P53" i="1"/>
  <c r="P54" i="1"/>
  <c r="P55" i="1"/>
  <c r="P56" i="1"/>
  <c r="P57" i="1"/>
  <c r="P58" i="1"/>
  <c r="P59" i="1"/>
  <c r="P60" i="1"/>
  <c r="P61" i="1"/>
  <c r="P62" i="1"/>
  <c r="P63" i="1"/>
  <c r="P64" i="1"/>
  <c r="P65" i="1"/>
  <c r="P66" i="1"/>
  <c r="P67" i="1"/>
  <c r="P68" i="1"/>
  <c r="P69" i="1"/>
  <c r="P70" i="1"/>
  <c r="P71" i="1"/>
  <c r="P72" i="1"/>
  <c r="P73" i="1"/>
  <c r="P74" i="1"/>
  <c r="P75" i="1"/>
  <c r="P76" i="1"/>
  <c r="P77" i="1"/>
  <c r="P78" i="1"/>
  <c r="P79" i="1"/>
  <c r="P80" i="1"/>
  <c r="P81" i="1"/>
  <c r="P82" i="1"/>
  <c r="P83" i="1"/>
  <c r="P84" i="1"/>
  <c r="P85" i="1"/>
  <c r="P86" i="1"/>
  <c r="P87" i="1"/>
  <c r="P88" i="1"/>
  <c r="P89" i="1"/>
  <c r="P90" i="1"/>
  <c r="P91" i="1"/>
  <c r="P92" i="1"/>
  <c r="P93" i="1"/>
  <c r="P94" i="1"/>
  <c r="P95" i="1"/>
  <c r="P96" i="1"/>
  <c r="P97" i="1"/>
  <c r="P98" i="1"/>
  <c r="P99" i="1"/>
  <c r="P100" i="1"/>
  <c r="P101" i="1"/>
  <c r="P102" i="1"/>
  <c r="P103" i="1"/>
  <c r="P104" i="1"/>
  <c r="P105" i="1"/>
  <c r="P106" i="1"/>
  <c r="P107" i="1"/>
  <c r="P108" i="1"/>
  <c r="P109" i="1"/>
  <c r="P110" i="1"/>
  <c r="P111" i="1"/>
  <c r="P112" i="1"/>
  <c r="P113" i="1"/>
  <c r="P114" i="1"/>
  <c r="P115" i="1"/>
  <c r="P116" i="1"/>
  <c r="P117" i="1"/>
  <c r="P118" i="1"/>
  <c r="P119" i="1"/>
  <c r="P120" i="1"/>
  <c r="P121" i="1"/>
  <c r="P122" i="1"/>
  <c r="P123" i="1"/>
  <c r="P124" i="1"/>
  <c r="P125" i="1"/>
  <c r="P126" i="1"/>
  <c r="P127" i="1"/>
  <c r="P128" i="1"/>
  <c r="P129" i="1"/>
  <c r="P130" i="1"/>
  <c r="P131" i="1"/>
  <c r="P132" i="1"/>
  <c r="P133" i="1"/>
  <c r="P134" i="1"/>
  <c r="P135" i="1"/>
  <c r="P136" i="1"/>
  <c r="P137" i="1"/>
  <c r="P138" i="1"/>
  <c r="P139" i="1"/>
  <c r="P140" i="1"/>
  <c r="P141" i="1"/>
  <c r="P142" i="1"/>
  <c r="P143" i="1"/>
  <c r="P144" i="1"/>
  <c r="P145" i="1"/>
  <c r="P146" i="1"/>
  <c r="P147" i="1"/>
  <c r="P148" i="1"/>
  <c r="P149" i="1"/>
  <c r="P150" i="1"/>
  <c r="P151" i="1"/>
  <c r="P152" i="1"/>
  <c r="P153" i="1"/>
  <c r="P154" i="1"/>
  <c r="P155" i="1"/>
  <c r="P156" i="1"/>
  <c r="P157" i="1"/>
  <c r="P158" i="1"/>
  <c r="P159" i="1"/>
  <c r="P160" i="1"/>
  <c r="P161" i="1"/>
  <c r="P162" i="1"/>
  <c r="P163" i="1"/>
  <c r="P164" i="1"/>
  <c r="P165" i="1"/>
  <c r="P166" i="1"/>
  <c r="P167" i="1"/>
  <c r="P168" i="1"/>
  <c r="P169" i="1"/>
  <c r="P170" i="1"/>
  <c r="P171" i="1"/>
  <c r="P172" i="1"/>
  <c r="P173" i="1"/>
  <c r="P174" i="1"/>
  <c r="P175" i="1"/>
  <c r="P176" i="1"/>
  <c r="P177" i="1"/>
  <c r="P178" i="1"/>
  <c r="P179" i="1"/>
  <c r="P180" i="1"/>
  <c r="P181" i="1"/>
  <c r="P182" i="1"/>
  <c r="P183" i="1"/>
  <c r="P184" i="1"/>
  <c r="P185" i="1"/>
  <c r="P186" i="1"/>
  <c r="P187" i="1"/>
  <c r="P188" i="1"/>
  <c r="P189" i="1"/>
  <c r="P190" i="1"/>
  <c r="P191" i="1"/>
  <c r="P192" i="1"/>
  <c r="P193" i="1"/>
  <c r="P194" i="1"/>
  <c r="P195" i="1"/>
  <c r="P196" i="1"/>
  <c r="P197" i="1"/>
  <c r="P198" i="1"/>
  <c r="P199" i="1"/>
  <c r="P200" i="1"/>
  <c r="P201" i="1"/>
  <c r="P202" i="1"/>
  <c r="P203" i="1"/>
  <c r="P204" i="1"/>
  <c r="P205" i="1"/>
  <c r="P206" i="1"/>
  <c r="P207" i="1"/>
  <c r="P208" i="1"/>
  <c r="P209" i="1"/>
  <c r="P210" i="1"/>
  <c r="P211" i="1"/>
  <c r="P212" i="1"/>
  <c r="P213" i="1"/>
  <c r="P214" i="1"/>
  <c r="P215" i="1"/>
  <c r="P216" i="1"/>
  <c r="P217" i="1"/>
  <c r="P218" i="1"/>
  <c r="P219" i="1"/>
  <c r="P220" i="1"/>
  <c r="P221" i="1"/>
  <c r="P222" i="1"/>
  <c r="P223" i="1"/>
  <c r="P224" i="1"/>
  <c r="P225" i="1"/>
  <c r="P226" i="1"/>
  <c r="P227" i="1"/>
  <c r="P228" i="1"/>
  <c r="P229" i="1"/>
  <c r="P230" i="1"/>
  <c r="P231" i="1"/>
  <c r="P232" i="1"/>
  <c r="P233" i="1"/>
  <c r="P234" i="1"/>
  <c r="P235" i="1"/>
  <c r="P236" i="1"/>
  <c r="P237" i="1"/>
  <c r="P238" i="1"/>
  <c r="P239" i="1"/>
  <c r="P240" i="1"/>
  <c r="P241" i="1"/>
  <c r="P242" i="1"/>
  <c r="P243" i="1"/>
  <c r="P244" i="1"/>
  <c r="P245" i="1"/>
  <c r="P246" i="1"/>
  <c r="P247" i="1"/>
  <c r="P248" i="1"/>
  <c r="P249" i="1"/>
  <c r="P250" i="1"/>
  <c r="P251" i="1"/>
  <c r="P252" i="1"/>
  <c r="P253" i="1"/>
  <c r="P254" i="1"/>
  <c r="P255" i="1"/>
  <c r="P256" i="1"/>
  <c r="P257" i="1"/>
  <c r="P258" i="1"/>
  <c r="P259" i="1"/>
  <c r="P260" i="1"/>
  <c r="P261" i="1"/>
  <c r="P262" i="1"/>
  <c r="P263" i="1"/>
  <c r="P264" i="1"/>
  <c r="P265" i="1"/>
  <c r="P266" i="1"/>
  <c r="P267" i="1"/>
  <c r="P268" i="1"/>
  <c r="P269" i="1"/>
  <c r="P270" i="1"/>
  <c r="P271" i="1"/>
  <c r="P272" i="1"/>
  <c r="P273" i="1"/>
  <c r="P274" i="1"/>
  <c r="P275" i="1"/>
  <c r="P276" i="1"/>
  <c r="P277" i="1"/>
  <c r="P278" i="1"/>
  <c r="P279" i="1"/>
  <c r="P280" i="1"/>
  <c r="P281" i="1"/>
  <c r="P282" i="1"/>
  <c r="P283" i="1"/>
  <c r="P284" i="1"/>
  <c r="P285" i="1"/>
  <c r="P286" i="1"/>
  <c r="P287" i="1"/>
  <c r="P288" i="1"/>
  <c r="P289" i="1"/>
  <c r="P290" i="1"/>
  <c r="P291" i="1"/>
  <c r="P292" i="1"/>
  <c r="P293" i="1"/>
  <c r="P294" i="1"/>
  <c r="P295" i="1"/>
  <c r="P296" i="1"/>
  <c r="P297" i="1"/>
  <c r="P298" i="1"/>
  <c r="P299" i="1"/>
  <c r="P300" i="1"/>
  <c r="P301" i="1"/>
  <c r="P302" i="1"/>
  <c r="P303" i="1"/>
  <c r="P304" i="1"/>
  <c r="P305" i="1"/>
  <c r="P306" i="1"/>
  <c r="P307" i="1"/>
  <c r="P308" i="1"/>
  <c r="P309" i="1"/>
  <c r="P310" i="1"/>
  <c r="P311" i="1"/>
  <c r="P312" i="1"/>
  <c r="P313" i="1"/>
  <c r="P314" i="1"/>
  <c r="P315" i="1"/>
  <c r="P316" i="1"/>
  <c r="P317" i="1"/>
  <c r="P318" i="1"/>
  <c r="P319" i="1"/>
  <c r="P320" i="1"/>
  <c r="P321" i="1"/>
  <c r="P322" i="1"/>
  <c r="P323" i="1"/>
  <c r="P324" i="1"/>
  <c r="P325" i="1"/>
  <c r="P326" i="1"/>
  <c r="P327" i="1"/>
  <c r="P328" i="1"/>
  <c r="P329" i="1"/>
  <c r="P330" i="1"/>
  <c r="P331" i="1"/>
  <c r="P332" i="1"/>
  <c r="P333" i="1"/>
  <c r="P334" i="1"/>
  <c r="P335" i="1"/>
  <c r="O3" i="1"/>
  <c r="O4" i="1"/>
  <c r="O5" i="1"/>
  <c r="O6" i="1"/>
  <c r="O7" i="1"/>
  <c r="O8" i="1"/>
  <c r="O9" i="1"/>
  <c r="O10" i="1"/>
  <c r="O11" i="1"/>
  <c r="O12" i="1"/>
  <c r="O13" i="1"/>
  <c r="O14" i="1"/>
  <c r="O15" i="1"/>
  <c r="O16" i="1"/>
  <c r="O17" i="1"/>
  <c r="O18" i="1"/>
  <c r="O19" i="1"/>
  <c r="O20" i="1"/>
  <c r="O21" i="1"/>
  <c r="O22" i="1"/>
  <c r="O23" i="1"/>
  <c r="O24" i="1"/>
  <c r="O25" i="1"/>
  <c r="O26" i="1"/>
  <c r="O27" i="1"/>
  <c r="O28" i="1"/>
  <c r="O29" i="1"/>
  <c r="O30" i="1"/>
  <c r="O31" i="1"/>
  <c r="O32" i="1"/>
  <c r="O33" i="1"/>
  <c r="O34" i="1"/>
  <c r="O35" i="1"/>
  <c r="O36" i="1"/>
  <c r="O37" i="1"/>
  <c r="O38" i="1"/>
  <c r="O39" i="1"/>
  <c r="O40" i="1"/>
  <c r="O41" i="1"/>
  <c r="O42" i="1"/>
  <c r="O43" i="1"/>
  <c r="O44" i="1"/>
  <c r="O45" i="1"/>
  <c r="O46" i="1"/>
  <c r="O47" i="1"/>
  <c r="O48" i="1"/>
  <c r="O49" i="1"/>
  <c r="O50" i="1"/>
  <c r="O51" i="1"/>
  <c r="O52" i="1"/>
  <c r="O53" i="1"/>
  <c r="O54" i="1"/>
  <c r="O55" i="1"/>
  <c r="O56" i="1"/>
  <c r="O57" i="1"/>
  <c r="O58" i="1"/>
  <c r="O59" i="1"/>
  <c r="O60" i="1"/>
  <c r="O61" i="1"/>
  <c r="O62" i="1"/>
  <c r="O63" i="1"/>
  <c r="O64" i="1"/>
  <c r="O65" i="1"/>
  <c r="O66" i="1"/>
  <c r="O67" i="1"/>
  <c r="O68" i="1"/>
  <c r="O69" i="1"/>
  <c r="O70" i="1"/>
  <c r="O71" i="1"/>
  <c r="O72" i="1"/>
  <c r="O73" i="1"/>
  <c r="O74" i="1"/>
  <c r="O75" i="1"/>
  <c r="O76" i="1"/>
  <c r="O77" i="1"/>
  <c r="O78" i="1"/>
  <c r="O79" i="1"/>
  <c r="O80" i="1"/>
  <c r="O81" i="1"/>
  <c r="O82" i="1"/>
  <c r="O83" i="1"/>
  <c r="O84" i="1"/>
  <c r="O85" i="1"/>
  <c r="O86" i="1"/>
  <c r="O87" i="1"/>
  <c r="O88" i="1"/>
  <c r="O89" i="1"/>
  <c r="O90" i="1"/>
  <c r="O91" i="1"/>
  <c r="O92" i="1"/>
  <c r="O93" i="1"/>
  <c r="O94" i="1"/>
  <c r="O95" i="1"/>
  <c r="O96" i="1"/>
  <c r="O97" i="1"/>
  <c r="O98" i="1"/>
  <c r="O99" i="1"/>
  <c r="O100" i="1"/>
  <c r="O101" i="1"/>
  <c r="O102" i="1"/>
  <c r="O103" i="1"/>
  <c r="O104" i="1"/>
  <c r="O105" i="1"/>
  <c r="O106" i="1"/>
  <c r="O107" i="1"/>
  <c r="O108" i="1"/>
  <c r="O109" i="1"/>
  <c r="O110" i="1"/>
  <c r="O111" i="1"/>
  <c r="O112" i="1"/>
  <c r="O113" i="1"/>
  <c r="O114" i="1"/>
  <c r="O115" i="1"/>
  <c r="O116" i="1"/>
  <c r="O117" i="1"/>
  <c r="O118" i="1"/>
  <c r="O119" i="1"/>
  <c r="O120" i="1"/>
  <c r="O121" i="1"/>
  <c r="O122" i="1"/>
  <c r="O123" i="1"/>
  <c r="O124" i="1"/>
  <c r="O125" i="1"/>
  <c r="O126" i="1"/>
  <c r="O127" i="1"/>
  <c r="O128" i="1"/>
  <c r="O129" i="1"/>
  <c r="O130" i="1"/>
  <c r="O131" i="1"/>
  <c r="O132" i="1"/>
  <c r="O133" i="1"/>
  <c r="O134" i="1"/>
  <c r="O135" i="1"/>
  <c r="O136" i="1"/>
  <c r="O137" i="1"/>
  <c r="O138" i="1"/>
  <c r="O139" i="1"/>
  <c r="O140" i="1"/>
  <c r="O141" i="1"/>
  <c r="O142" i="1"/>
  <c r="O143" i="1"/>
  <c r="O144" i="1"/>
  <c r="O145" i="1"/>
  <c r="O146" i="1"/>
  <c r="O147" i="1"/>
  <c r="O148" i="1"/>
  <c r="O149" i="1"/>
  <c r="O150" i="1"/>
  <c r="O151" i="1"/>
  <c r="O152" i="1"/>
  <c r="O153" i="1"/>
  <c r="O154" i="1"/>
  <c r="O155" i="1"/>
  <c r="O156" i="1"/>
  <c r="O157" i="1"/>
  <c r="O158" i="1"/>
  <c r="O159" i="1"/>
  <c r="O160" i="1"/>
  <c r="O161" i="1"/>
  <c r="O162" i="1"/>
  <c r="O163" i="1"/>
  <c r="O164" i="1"/>
  <c r="O165" i="1"/>
  <c r="O166" i="1"/>
  <c r="O167" i="1"/>
  <c r="O168" i="1"/>
  <c r="O169" i="1"/>
  <c r="O170" i="1"/>
  <c r="O171" i="1"/>
  <c r="O172" i="1"/>
  <c r="O173" i="1"/>
  <c r="O174" i="1"/>
  <c r="O175" i="1"/>
  <c r="O176" i="1"/>
  <c r="O177" i="1"/>
  <c r="O178" i="1"/>
  <c r="O179" i="1"/>
  <c r="O180" i="1"/>
  <c r="O181" i="1"/>
  <c r="O182" i="1"/>
  <c r="O183" i="1"/>
  <c r="O184" i="1"/>
  <c r="O185" i="1"/>
  <c r="O186" i="1"/>
  <c r="O187" i="1"/>
  <c r="O188" i="1"/>
  <c r="O189" i="1"/>
  <c r="O190" i="1"/>
  <c r="O191" i="1"/>
  <c r="O192" i="1"/>
  <c r="O193" i="1"/>
  <c r="O194" i="1"/>
  <c r="O195" i="1"/>
  <c r="O196" i="1"/>
  <c r="O197" i="1"/>
  <c r="O198" i="1"/>
  <c r="O199" i="1"/>
  <c r="O200" i="1"/>
  <c r="O201" i="1"/>
  <c r="O202" i="1"/>
  <c r="O203" i="1"/>
  <c r="O204" i="1"/>
  <c r="O205" i="1"/>
  <c r="O206" i="1"/>
  <c r="O207" i="1"/>
  <c r="O208" i="1"/>
  <c r="O209" i="1"/>
  <c r="O210" i="1"/>
  <c r="O211" i="1"/>
  <c r="O212" i="1"/>
  <c r="O213" i="1"/>
  <c r="O214" i="1"/>
  <c r="O215" i="1"/>
  <c r="O216" i="1"/>
  <c r="O217" i="1"/>
  <c r="O218" i="1"/>
  <c r="O219" i="1"/>
  <c r="O220" i="1"/>
  <c r="O221" i="1"/>
  <c r="O222" i="1"/>
  <c r="O223" i="1"/>
  <c r="O224" i="1"/>
  <c r="O225" i="1"/>
  <c r="O226" i="1"/>
  <c r="O227" i="1"/>
  <c r="O228" i="1"/>
  <c r="O229" i="1"/>
  <c r="O230" i="1"/>
  <c r="O231" i="1"/>
  <c r="O232" i="1"/>
  <c r="O233" i="1"/>
  <c r="O234" i="1"/>
  <c r="O235" i="1"/>
  <c r="O236" i="1"/>
  <c r="O237" i="1"/>
  <c r="O238" i="1"/>
  <c r="O239" i="1"/>
  <c r="O240" i="1"/>
  <c r="O241" i="1"/>
  <c r="O242" i="1"/>
  <c r="O243" i="1"/>
  <c r="O244" i="1"/>
  <c r="O245" i="1"/>
  <c r="O246" i="1"/>
  <c r="O247" i="1"/>
  <c r="O248" i="1"/>
  <c r="O249" i="1"/>
  <c r="O250" i="1"/>
  <c r="O251" i="1"/>
  <c r="O252" i="1"/>
  <c r="O253" i="1"/>
  <c r="O254" i="1"/>
  <c r="O255" i="1"/>
  <c r="O256" i="1"/>
  <c r="O257" i="1"/>
  <c r="O258" i="1"/>
  <c r="O259" i="1"/>
  <c r="O260" i="1"/>
  <c r="O261" i="1"/>
  <c r="O262" i="1"/>
  <c r="O263" i="1"/>
  <c r="O264" i="1"/>
  <c r="O265" i="1"/>
  <c r="O266" i="1"/>
  <c r="O267" i="1"/>
  <c r="O268" i="1"/>
  <c r="O269" i="1"/>
  <c r="O270" i="1"/>
  <c r="O271" i="1"/>
  <c r="O272" i="1"/>
  <c r="O273" i="1"/>
  <c r="O274" i="1"/>
  <c r="O275" i="1"/>
  <c r="O276" i="1"/>
  <c r="O277" i="1"/>
  <c r="O278" i="1"/>
  <c r="O279" i="1"/>
  <c r="O280" i="1"/>
  <c r="O281" i="1"/>
  <c r="O282" i="1"/>
  <c r="O283" i="1"/>
  <c r="O284" i="1"/>
  <c r="O285" i="1"/>
  <c r="O286" i="1"/>
  <c r="O287" i="1"/>
  <c r="O288" i="1"/>
  <c r="O289" i="1"/>
  <c r="O290" i="1"/>
  <c r="O291" i="1"/>
  <c r="O292" i="1"/>
  <c r="O293" i="1"/>
  <c r="O294" i="1"/>
  <c r="O295" i="1"/>
  <c r="O296" i="1"/>
  <c r="O297" i="1"/>
  <c r="O298" i="1"/>
  <c r="O299" i="1"/>
  <c r="O300" i="1"/>
  <c r="O301" i="1"/>
  <c r="O302" i="1"/>
  <c r="O303" i="1"/>
  <c r="O304" i="1"/>
  <c r="O305" i="1"/>
  <c r="O306" i="1"/>
  <c r="O307" i="1"/>
  <c r="O308" i="1"/>
  <c r="O309" i="1"/>
  <c r="O310" i="1"/>
  <c r="O311" i="1"/>
  <c r="O312" i="1"/>
  <c r="O313" i="1"/>
  <c r="O314" i="1"/>
  <c r="O315" i="1"/>
  <c r="O316" i="1"/>
  <c r="O317" i="1"/>
  <c r="O318" i="1"/>
  <c r="O319" i="1"/>
  <c r="O320" i="1"/>
  <c r="O321" i="1"/>
  <c r="O322" i="1"/>
  <c r="O323" i="1"/>
  <c r="O324" i="1"/>
  <c r="O325" i="1"/>
  <c r="O326" i="1"/>
  <c r="O327" i="1"/>
  <c r="O328" i="1"/>
  <c r="O329" i="1"/>
  <c r="O330" i="1"/>
  <c r="O331" i="1"/>
  <c r="O332" i="1"/>
  <c r="O333" i="1"/>
  <c r="O334" i="1"/>
  <c r="O335" i="1"/>
  <c r="AD19" i="3"/>
  <c r="AD41" i="3"/>
  <c r="AD51" i="3"/>
  <c r="AD52" i="3"/>
  <c r="AD64" i="3"/>
  <c r="AD58" i="3"/>
  <c r="AD46" i="3"/>
  <c r="AD28" i="3"/>
  <c r="AD53" i="3"/>
  <c r="AD44" i="3"/>
  <c r="AD45" i="3"/>
  <c r="AD11" i="3"/>
  <c r="AD50" i="3"/>
  <c r="AD38" i="3"/>
  <c r="AD48" i="3"/>
  <c r="AD30" i="3"/>
  <c r="AD49" i="3"/>
  <c r="AD40" i="3"/>
  <c r="AD43" i="3"/>
  <c r="AD63" i="3"/>
  <c r="AD42" i="3"/>
  <c r="AD25" i="3"/>
  <c r="AD37" i="3"/>
  <c r="AD26" i="3"/>
  <c r="AD55" i="3"/>
  <c r="AD59" i="3"/>
  <c r="AD9" i="3"/>
  <c r="AD36" i="3"/>
  <c r="AD3" i="3"/>
  <c r="AD31" i="3"/>
  <c r="AD32" i="3"/>
  <c r="AD4" i="3"/>
  <c r="AD5" i="3"/>
  <c r="AD54" i="3"/>
  <c r="AD27" i="3"/>
  <c r="AD39" i="3"/>
  <c r="AD14" i="3"/>
  <c r="AD6" i="3"/>
  <c r="AD8" i="3"/>
  <c r="AD35" i="3"/>
  <c r="AD24" i="3"/>
  <c r="AD15" i="3"/>
  <c r="AD7" i="3"/>
  <c r="AD18" i="3"/>
  <c r="AD21" i="3"/>
  <c r="AD66" i="3"/>
  <c r="AD29" i="3"/>
  <c r="AD20" i="3"/>
  <c r="AD22" i="3"/>
  <c r="AD47" i="3"/>
  <c r="AD10" i="3"/>
  <c r="AD23" i="3"/>
  <c r="AD33" i="3"/>
  <c r="AD13" i="3"/>
  <c r="AD12" i="3"/>
  <c r="AD57" i="3"/>
  <c r="AD67" i="3"/>
  <c r="AD16" i="3"/>
  <c r="AD17" i="3"/>
  <c r="AD62" i="3"/>
  <c r="AD69" i="3"/>
  <c r="AD65" i="3"/>
  <c r="AD60" i="3"/>
  <c r="AD56" i="3"/>
  <c r="AD34" i="3"/>
  <c r="AD70" i="3"/>
  <c r="AD61" i="3"/>
  <c r="AD68" i="3"/>
  <c r="AD71" i="3"/>
  <c r="AD72" i="3"/>
  <c r="AD73" i="3"/>
  <c r="AD74" i="3"/>
  <c r="AD75" i="3"/>
  <c r="AD76" i="3"/>
  <c r="AD77" i="3"/>
  <c r="AD78" i="3"/>
  <c r="AD79" i="3"/>
  <c r="AD80" i="3"/>
  <c r="AD81" i="3"/>
  <c r="AD82" i="3"/>
  <c r="AD83" i="3"/>
  <c r="C2" i="6"/>
  <c r="C3" i="6"/>
  <c r="C4" i="6"/>
  <c r="C5" i="6"/>
  <c r="C6" i="6"/>
  <c r="C7" i="6"/>
  <c r="C8" i="6"/>
  <c r="C9" i="6"/>
  <c r="C10" i="6"/>
  <c r="C11" i="6"/>
  <c r="C12" i="6"/>
  <c r="C13" i="6"/>
  <c r="C14" i="6"/>
  <c r="C15" i="6"/>
  <c r="C16" i="6"/>
  <c r="C17" i="6"/>
  <c r="C18" i="6"/>
  <c r="C19" i="6"/>
  <c r="C20" i="6"/>
  <c r="C21" i="6"/>
  <c r="C22" i="6"/>
  <c r="C23" i="6"/>
  <c r="C24" i="6"/>
  <c r="C25" i="6"/>
  <c r="C26" i="6"/>
  <c r="C27" i="6"/>
  <c r="C28" i="6"/>
  <c r="C29" i="6"/>
  <c r="C30" i="6"/>
  <c r="C31" i="6"/>
  <c r="C32" i="6"/>
  <c r="C33" i="6"/>
  <c r="C34" i="6"/>
  <c r="C35" i="6"/>
  <c r="C36" i="6"/>
  <c r="C37" i="6"/>
  <c r="C38" i="6"/>
  <c r="C39" i="6"/>
  <c r="C40" i="6"/>
  <c r="C41" i="6"/>
  <c r="C42" i="6"/>
  <c r="C43" i="6"/>
  <c r="C44" i="6"/>
  <c r="C45" i="6"/>
  <c r="C46" i="6"/>
  <c r="C47" i="6"/>
  <c r="C48" i="6"/>
  <c r="C49" i="6"/>
  <c r="C50" i="6"/>
  <c r="C51" i="6"/>
  <c r="C52" i="6"/>
  <c r="C53" i="6"/>
  <c r="C54" i="6"/>
  <c r="C55" i="6"/>
  <c r="C56" i="6"/>
  <c r="C57" i="6"/>
  <c r="C58" i="6"/>
  <c r="C59" i="6"/>
  <c r="C60" i="6"/>
  <c r="C61" i="6"/>
  <c r="C62" i="6"/>
  <c r="C63" i="6"/>
  <c r="C64" i="6"/>
  <c r="C65" i="6"/>
  <c r="C66" i="6"/>
  <c r="C67" i="6"/>
  <c r="C68" i="6"/>
  <c r="C69" i="6"/>
  <c r="B130" i="7" l="1"/>
  <c r="P45" i="7"/>
  <c r="Q45" i="7" s="1"/>
  <c r="P2" i="7"/>
  <c r="B127" i="7" s="1"/>
  <c r="B144" i="7"/>
  <c r="B143" i="7"/>
  <c r="R45" i="7"/>
  <c r="S45" i="7" s="1"/>
  <c r="R2" i="7"/>
  <c r="B141" i="7" s="1"/>
  <c r="B116" i="7"/>
  <c r="B115" i="7"/>
  <c r="N45" i="7"/>
  <c r="O45" i="7" s="1"/>
  <c r="N2" i="7"/>
  <c r="B113" i="7" s="1"/>
  <c r="B102" i="7"/>
  <c r="B101" i="7"/>
  <c r="L45" i="7"/>
  <c r="M45" i="7" s="1"/>
  <c r="L2" i="7"/>
  <c r="B99" i="7" s="1"/>
  <c r="B72" i="7"/>
  <c r="B71" i="7"/>
  <c r="B58" i="7"/>
  <c r="B57" i="7"/>
  <c r="B88" i="7"/>
  <c r="B87" i="7"/>
  <c r="J45" i="7"/>
  <c r="K45" i="7" s="1"/>
  <c r="J2" i="7"/>
  <c r="B85" i="7" s="1"/>
  <c r="B74" i="7"/>
  <c r="B73" i="7"/>
  <c r="H45" i="7"/>
  <c r="I45" i="7" s="1"/>
  <c r="H2" i="7"/>
  <c r="B60" i="7"/>
  <c r="B59" i="7"/>
  <c r="F45" i="7"/>
  <c r="G45" i="7" s="1"/>
  <c r="F2" i="7"/>
  <c r="B46" i="7"/>
  <c r="B45" i="7"/>
  <c r="T2" i="7"/>
  <c r="T45" i="7"/>
  <c r="B86" i="7" l="1"/>
  <c r="B114" i="7"/>
  <c r="B100" i="7"/>
  <c r="B142" i="7"/>
  <c r="B128" i="7"/>
  <c r="X2" i="7"/>
  <c r="P3" i="7" s="1"/>
  <c r="P4" i="7" s="1"/>
  <c r="P5" i="7" s="1"/>
  <c r="P6" i="7" s="1"/>
  <c r="P7" i="7" s="1"/>
  <c r="P8" i="7" s="1"/>
  <c r="P9" i="7" s="1"/>
  <c r="P10" i="7" s="1"/>
  <c r="P11" i="7" s="1"/>
  <c r="P12" i="7" s="1"/>
  <c r="P13" i="7" s="1"/>
  <c r="P14" i="7" s="1"/>
  <c r="P15" i="7" s="1"/>
  <c r="P16" i="7" s="1"/>
  <c r="P17" i="7" s="1"/>
  <c r="P18" i="7" s="1"/>
  <c r="P19" i="7" s="1"/>
  <c r="P20" i="7" s="1"/>
  <c r="P21" i="7" s="1"/>
  <c r="P22" i="7" s="1"/>
  <c r="P23" i="7" s="1"/>
  <c r="P24" i="7" s="1"/>
  <c r="P25" i="7" s="1"/>
  <c r="P26" i="7" s="1"/>
  <c r="P27" i="7" s="1"/>
  <c r="P28" i="7" s="1"/>
  <c r="P29" i="7" s="1"/>
  <c r="P30" i="7" s="1"/>
  <c r="P31" i="7" s="1"/>
  <c r="P32" i="7" s="1"/>
  <c r="P33" i="7" s="1"/>
  <c r="P34" i="7" s="1"/>
  <c r="P35" i="7" s="1"/>
  <c r="P36" i="7" s="1"/>
  <c r="P37" i="7" s="1"/>
  <c r="P38" i="7" s="1"/>
  <c r="P39" i="7" s="1"/>
  <c r="P40" i="7" s="1"/>
  <c r="P41" i="7" s="1"/>
  <c r="P42" i="7" s="1"/>
  <c r="P43" i="7" s="1"/>
  <c r="P44" i="7" s="1"/>
  <c r="D45" i="7"/>
  <c r="D2" i="7"/>
  <c r="B43" i="7" s="1"/>
  <c r="U45" i="7"/>
  <c r="E45" i="7" l="1"/>
  <c r="B44" i="7"/>
  <c r="Q3" i="7"/>
  <c r="Q2" i="7"/>
  <c r="R3" i="7"/>
  <c r="R4" i="7" s="1"/>
  <c r="S3" i="7" s="1"/>
  <c r="T3" i="7"/>
  <c r="L3" i="7"/>
  <c r="M2" i="7" s="1"/>
  <c r="N3" i="7"/>
  <c r="H3" i="7"/>
  <c r="J3" i="7"/>
  <c r="D3" i="7"/>
  <c r="D4" i="7" s="1"/>
  <c r="E3" i="7" s="1"/>
  <c r="F3" i="7"/>
  <c r="U2" i="7"/>
  <c r="Q5" i="7" l="1"/>
  <c r="Q4" i="7"/>
  <c r="S2" i="7"/>
  <c r="T4" i="7"/>
  <c r="R5" i="7"/>
  <c r="S4" i="7" s="1"/>
  <c r="N4" i="7"/>
  <c r="O2" i="7"/>
  <c r="L4" i="7"/>
  <c r="L5" i="7" s="1"/>
  <c r="L6" i="7" s="1"/>
  <c r="L7" i="7" s="1"/>
  <c r="L8" i="7" s="1"/>
  <c r="L9" i="7" s="1"/>
  <c r="L10" i="7" s="1"/>
  <c r="L11" i="7" s="1"/>
  <c r="L12" i="7" s="1"/>
  <c r="L13" i="7" s="1"/>
  <c r="L14" i="7" s="1"/>
  <c r="L15" i="7" s="1"/>
  <c r="L16" i="7" s="1"/>
  <c r="L17" i="7" s="1"/>
  <c r="L18" i="7" s="1"/>
  <c r="L19" i="7" s="1"/>
  <c r="L20" i="7" s="1"/>
  <c r="L21" i="7" s="1"/>
  <c r="L22" i="7" s="1"/>
  <c r="L23" i="7" s="1"/>
  <c r="L24" i="7" s="1"/>
  <c r="L25" i="7" s="1"/>
  <c r="L26" i="7" s="1"/>
  <c r="L27" i="7" s="1"/>
  <c r="L28" i="7" s="1"/>
  <c r="L29" i="7" s="1"/>
  <c r="L30" i="7" s="1"/>
  <c r="L31" i="7" s="1"/>
  <c r="L32" i="7" s="1"/>
  <c r="L33" i="7" s="1"/>
  <c r="L34" i="7" s="1"/>
  <c r="L35" i="7" s="1"/>
  <c r="L36" i="7" s="1"/>
  <c r="L37" i="7" s="1"/>
  <c r="L38" i="7" s="1"/>
  <c r="L39" i="7" s="1"/>
  <c r="L40" i="7" s="1"/>
  <c r="L41" i="7" s="1"/>
  <c r="L42" i="7" s="1"/>
  <c r="L43" i="7" s="1"/>
  <c r="L44" i="7" s="1"/>
  <c r="I2" i="7"/>
  <c r="J4" i="7"/>
  <c r="K2" i="7"/>
  <c r="H4" i="7"/>
  <c r="H5" i="7" s="1"/>
  <c r="E2" i="7"/>
  <c r="F4" i="7"/>
  <c r="G2" i="7"/>
  <c r="D5" i="7"/>
  <c r="E4" i="7" s="1"/>
  <c r="U3" i="7"/>
  <c r="Q6" i="7" l="1"/>
  <c r="T5" i="7"/>
  <c r="M3" i="7"/>
  <c r="R6" i="7"/>
  <c r="S5" i="7" s="1"/>
  <c r="I3" i="7"/>
  <c r="N5" i="7"/>
  <c r="O3" i="7"/>
  <c r="M4" i="7"/>
  <c r="M5" i="7"/>
  <c r="M6" i="7"/>
  <c r="J5" i="7"/>
  <c r="K3" i="7"/>
  <c r="H6" i="7"/>
  <c r="I5" i="7" s="1"/>
  <c r="I4" i="7"/>
  <c r="F5" i="7"/>
  <c r="G3" i="7"/>
  <c r="D6" i="7"/>
  <c r="E5" i="7" s="1"/>
  <c r="U4" i="7"/>
  <c r="Q7" i="7" l="1"/>
  <c r="T6" i="7"/>
  <c r="R7" i="7"/>
  <c r="S6" i="7" s="1"/>
  <c r="N6" i="7"/>
  <c r="O4" i="7"/>
  <c r="M7" i="7"/>
  <c r="J6" i="7"/>
  <c r="K4" i="7"/>
  <c r="H7" i="7"/>
  <c r="I6" i="7" s="1"/>
  <c r="F6" i="7"/>
  <c r="G4" i="7"/>
  <c r="D7" i="7"/>
  <c r="E6" i="7" s="1"/>
  <c r="U5" i="7"/>
  <c r="T7" i="7" l="1"/>
  <c r="R8" i="7"/>
  <c r="N7" i="7"/>
  <c r="O5" i="7"/>
  <c r="M8" i="7"/>
  <c r="J7" i="7"/>
  <c r="K6" i="7" s="1"/>
  <c r="K5" i="7"/>
  <c r="H8" i="7"/>
  <c r="F7" i="7"/>
  <c r="G6" i="7" s="1"/>
  <c r="G5" i="7"/>
  <c r="D8" i="7"/>
  <c r="E7" i="7" s="1"/>
  <c r="U6" i="7"/>
  <c r="Q9" i="7" l="1"/>
  <c r="Q8" i="7"/>
  <c r="T8" i="7"/>
  <c r="R9" i="7"/>
  <c r="S7" i="7"/>
  <c r="N8" i="7"/>
  <c r="O6" i="7"/>
  <c r="M9" i="7"/>
  <c r="J8" i="7"/>
  <c r="K7" i="7" s="1"/>
  <c r="H9" i="7"/>
  <c r="I8" i="7" s="1"/>
  <c r="I7" i="7"/>
  <c r="F8" i="7"/>
  <c r="D9" i="7"/>
  <c r="E8" i="7" s="1"/>
  <c r="U7" i="7"/>
  <c r="Q10" i="7" l="1"/>
  <c r="T9" i="7"/>
  <c r="R10" i="7"/>
  <c r="S9" i="7" s="1"/>
  <c r="S8" i="7"/>
  <c r="N9" i="7"/>
  <c r="O8" i="7" s="1"/>
  <c r="O7" i="7"/>
  <c r="M10" i="7"/>
  <c r="J9" i="7"/>
  <c r="K8" i="7" s="1"/>
  <c r="H10" i="7"/>
  <c r="I9" i="7" s="1"/>
  <c r="F9" i="7"/>
  <c r="G8" i="7" s="1"/>
  <c r="G7" i="7"/>
  <c r="D10" i="7"/>
  <c r="E9" i="7" s="1"/>
  <c r="U8" i="7"/>
  <c r="Q11" i="7" l="1"/>
  <c r="T10" i="7"/>
  <c r="R11" i="7"/>
  <c r="S10" i="7" s="1"/>
  <c r="N10" i="7"/>
  <c r="O9" i="7" s="1"/>
  <c r="M11" i="7"/>
  <c r="J10" i="7"/>
  <c r="K9" i="7" s="1"/>
  <c r="H11" i="7"/>
  <c r="I10" i="7" s="1"/>
  <c r="F10" i="7"/>
  <c r="G9" i="7" s="1"/>
  <c r="D11" i="7"/>
  <c r="E10" i="7" s="1"/>
  <c r="U9" i="7"/>
  <c r="Q12" i="7" l="1"/>
  <c r="T11" i="7"/>
  <c r="R12" i="7"/>
  <c r="S11" i="7" s="1"/>
  <c r="N11" i="7"/>
  <c r="O10" i="7" s="1"/>
  <c r="M12" i="7"/>
  <c r="J11" i="7"/>
  <c r="K10" i="7" s="1"/>
  <c r="H12" i="7"/>
  <c r="I11" i="7" s="1"/>
  <c r="F11" i="7"/>
  <c r="G10" i="7" s="1"/>
  <c r="D12" i="7"/>
  <c r="E11" i="7" s="1"/>
  <c r="U10" i="7"/>
  <c r="Q13" i="7" l="1"/>
  <c r="T12" i="7"/>
  <c r="R13" i="7"/>
  <c r="S12" i="7" s="1"/>
  <c r="N12" i="7"/>
  <c r="O11" i="7" s="1"/>
  <c r="M13" i="7"/>
  <c r="J12" i="7"/>
  <c r="K11" i="7" s="1"/>
  <c r="H13" i="7"/>
  <c r="I12" i="7" s="1"/>
  <c r="F12" i="7"/>
  <c r="G11" i="7" s="1"/>
  <c r="D13" i="7"/>
  <c r="E12" i="7" s="1"/>
  <c r="U11" i="7"/>
  <c r="Q14" i="7" l="1"/>
  <c r="T13" i="7"/>
  <c r="R14" i="7"/>
  <c r="S13" i="7" s="1"/>
  <c r="N13" i="7"/>
  <c r="O12" i="7" s="1"/>
  <c r="M14" i="7"/>
  <c r="J13" i="7"/>
  <c r="K12" i="7" s="1"/>
  <c r="H14" i="7"/>
  <c r="I13" i="7" s="1"/>
  <c r="F13" i="7"/>
  <c r="G12" i="7" s="1"/>
  <c r="D14" i="7"/>
  <c r="E13" i="7" s="1"/>
  <c r="U12" i="7"/>
  <c r="Q15" i="7" l="1"/>
  <c r="T14" i="7"/>
  <c r="R15" i="7"/>
  <c r="N14" i="7"/>
  <c r="O13" i="7" s="1"/>
  <c r="M15" i="7"/>
  <c r="J14" i="7"/>
  <c r="K13" i="7" s="1"/>
  <c r="H15" i="7"/>
  <c r="I14" i="7" s="1"/>
  <c r="F14" i="7"/>
  <c r="G13" i="7" s="1"/>
  <c r="D15" i="7"/>
  <c r="E14" i="7" s="1"/>
  <c r="U13" i="7"/>
  <c r="Q16" i="7" l="1"/>
  <c r="T15" i="7"/>
  <c r="R16" i="7"/>
  <c r="S15" i="7" s="1"/>
  <c r="S14" i="7"/>
  <c r="N15" i="7"/>
  <c r="O14" i="7" s="1"/>
  <c r="M16" i="7"/>
  <c r="J15" i="7"/>
  <c r="K14" i="7" s="1"/>
  <c r="H16" i="7"/>
  <c r="I15" i="7" s="1"/>
  <c r="F15" i="7"/>
  <c r="G14" i="7" s="1"/>
  <c r="D16" i="7"/>
  <c r="E15" i="7" s="1"/>
  <c r="U14" i="7"/>
  <c r="Q17" i="7" l="1"/>
  <c r="T16" i="7"/>
  <c r="R17" i="7"/>
  <c r="N16" i="7"/>
  <c r="O15" i="7" s="1"/>
  <c r="M17" i="7"/>
  <c r="J16" i="7"/>
  <c r="K15" i="7" s="1"/>
  <c r="H17" i="7"/>
  <c r="I16" i="7" s="1"/>
  <c r="F16" i="7"/>
  <c r="G15" i="7" s="1"/>
  <c r="D17" i="7"/>
  <c r="E16" i="7" s="1"/>
  <c r="U15" i="7"/>
  <c r="Q18" i="7" l="1"/>
  <c r="T17" i="7"/>
  <c r="R18" i="7"/>
  <c r="S16" i="7"/>
  <c r="N17" i="7"/>
  <c r="O16" i="7" s="1"/>
  <c r="M18" i="7"/>
  <c r="J17" i="7"/>
  <c r="K16" i="7" s="1"/>
  <c r="H18" i="7"/>
  <c r="I17" i="7" s="1"/>
  <c r="F17" i="7"/>
  <c r="G16" i="7" s="1"/>
  <c r="D18" i="7"/>
  <c r="E17" i="7" s="1"/>
  <c r="U16" i="7"/>
  <c r="Q19" i="7" l="1"/>
  <c r="T18" i="7"/>
  <c r="R19" i="7"/>
  <c r="S18" i="7" s="1"/>
  <c r="S17" i="7"/>
  <c r="N18" i="7"/>
  <c r="O17" i="7" s="1"/>
  <c r="M19" i="7"/>
  <c r="J18" i="7"/>
  <c r="K17" i="7" s="1"/>
  <c r="H19" i="7"/>
  <c r="I18" i="7" s="1"/>
  <c r="F18" i="7"/>
  <c r="G17" i="7" s="1"/>
  <c r="D19" i="7"/>
  <c r="E18" i="7" s="1"/>
  <c r="U17" i="7"/>
  <c r="Q20" i="7" l="1"/>
  <c r="T19" i="7"/>
  <c r="R20" i="7"/>
  <c r="S19" i="7" s="1"/>
  <c r="N19" i="7"/>
  <c r="O18" i="7" s="1"/>
  <c r="M20" i="7"/>
  <c r="J19" i="7"/>
  <c r="K18" i="7" s="1"/>
  <c r="H20" i="7"/>
  <c r="I19" i="7" s="1"/>
  <c r="F19" i="7"/>
  <c r="G18" i="7" s="1"/>
  <c r="D20" i="7"/>
  <c r="E19" i="7" s="1"/>
  <c r="U18" i="7"/>
  <c r="Q21" i="7" l="1"/>
  <c r="T20" i="7"/>
  <c r="R21" i="7"/>
  <c r="S20" i="7" s="1"/>
  <c r="N20" i="7"/>
  <c r="O19" i="7" s="1"/>
  <c r="M21" i="7"/>
  <c r="J20" i="7"/>
  <c r="K19" i="7" s="1"/>
  <c r="H21" i="7"/>
  <c r="I20" i="7" s="1"/>
  <c r="F20" i="7"/>
  <c r="G19" i="7" s="1"/>
  <c r="D21" i="7"/>
  <c r="E20" i="7" s="1"/>
  <c r="U19" i="7"/>
  <c r="T21" i="7" l="1"/>
  <c r="R22" i="7"/>
  <c r="S21" i="7" s="1"/>
  <c r="N21" i="7"/>
  <c r="O20" i="7" s="1"/>
  <c r="M22" i="7"/>
  <c r="J21" i="7"/>
  <c r="K20" i="7" s="1"/>
  <c r="H22" i="7"/>
  <c r="I21" i="7" s="1"/>
  <c r="F21" i="7"/>
  <c r="G20" i="7" s="1"/>
  <c r="D22" i="7"/>
  <c r="E21" i="7" s="1"/>
  <c r="U20" i="7"/>
  <c r="Q22" i="7" l="1"/>
  <c r="T22" i="7"/>
  <c r="R23" i="7"/>
  <c r="S22" i="7" s="1"/>
  <c r="N22" i="7"/>
  <c r="O21" i="7" s="1"/>
  <c r="M23" i="7"/>
  <c r="J22" i="7"/>
  <c r="K21" i="7" s="1"/>
  <c r="H23" i="7"/>
  <c r="I22" i="7" s="1"/>
  <c r="F22" i="7"/>
  <c r="G21" i="7" s="1"/>
  <c r="D23" i="7"/>
  <c r="E22" i="7" s="1"/>
  <c r="U21" i="7"/>
  <c r="Q23" i="7" l="1"/>
  <c r="T23" i="7"/>
  <c r="R24" i="7"/>
  <c r="S23" i="7" s="1"/>
  <c r="N23" i="7"/>
  <c r="O22" i="7" s="1"/>
  <c r="M24" i="7"/>
  <c r="J23" i="7"/>
  <c r="K22" i="7" s="1"/>
  <c r="H24" i="7"/>
  <c r="I23" i="7" s="1"/>
  <c r="F23" i="7"/>
  <c r="G22" i="7" s="1"/>
  <c r="D24" i="7"/>
  <c r="E23" i="7" s="1"/>
  <c r="U22" i="7"/>
  <c r="Q24" i="7" l="1"/>
  <c r="T24" i="7"/>
  <c r="R25" i="7"/>
  <c r="S24" i="7" s="1"/>
  <c r="N24" i="7"/>
  <c r="O23" i="7" s="1"/>
  <c r="M25" i="7"/>
  <c r="J24" i="7"/>
  <c r="K23" i="7" s="1"/>
  <c r="H25" i="7"/>
  <c r="I24" i="7" s="1"/>
  <c r="F24" i="7"/>
  <c r="G23" i="7" s="1"/>
  <c r="D25" i="7"/>
  <c r="E24" i="7" s="1"/>
  <c r="U23" i="7"/>
  <c r="Q25" i="7" l="1"/>
  <c r="T25" i="7"/>
  <c r="R26" i="7"/>
  <c r="S25" i="7" s="1"/>
  <c r="N25" i="7"/>
  <c r="O24" i="7" s="1"/>
  <c r="M26" i="7"/>
  <c r="J25" i="7"/>
  <c r="K24" i="7" s="1"/>
  <c r="H26" i="7"/>
  <c r="I25" i="7" s="1"/>
  <c r="F25" i="7"/>
  <c r="G24" i="7" s="1"/>
  <c r="D26" i="7"/>
  <c r="E25" i="7" s="1"/>
  <c r="U24" i="7"/>
  <c r="Q26" i="7" l="1"/>
  <c r="T26" i="7"/>
  <c r="R27" i="7"/>
  <c r="S26" i="7" s="1"/>
  <c r="N26" i="7"/>
  <c r="O25" i="7" s="1"/>
  <c r="M27" i="7"/>
  <c r="J26" i="7"/>
  <c r="K25" i="7" s="1"/>
  <c r="H27" i="7"/>
  <c r="I26" i="7" s="1"/>
  <c r="F26" i="7"/>
  <c r="G25" i="7" s="1"/>
  <c r="D27" i="7"/>
  <c r="E26" i="7" s="1"/>
  <c r="U25" i="7"/>
  <c r="Q27" i="7" l="1"/>
  <c r="T27" i="7"/>
  <c r="R28" i="7"/>
  <c r="S27" i="7" s="1"/>
  <c r="N27" i="7"/>
  <c r="O26" i="7" s="1"/>
  <c r="M28" i="7"/>
  <c r="J27" i="7"/>
  <c r="K26" i="7" s="1"/>
  <c r="H28" i="7"/>
  <c r="I27" i="7" s="1"/>
  <c r="F27" i="7"/>
  <c r="G26" i="7" s="1"/>
  <c r="D28" i="7"/>
  <c r="E27" i="7" s="1"/>
  <c r="U26" i="7"/>
  <c r="Q28" i="7" l="1"/>
  <c r="T28" i="7"/>
  <c r="R29" i="7"/>
  <c r="S28" i="7" s="1"/>
  <c r="N28" i="7"/>
  <c r="O27" i="7" s="1"/>
  <c r="M29" i="7"/>
  <c r="J28" i="7"/>
  <c r="K27" i="7" s="1"/>
  <c r="H29" i="7"/>
  <c r="I28" i="7" s="1"/>
  <c r="F28" i="7"/>
  <c r="G27" i="7" s="1"/>
  <c r="D29" i="7"/>
  <c r="E28" i="7" s="1"/>
  <c r="U27" i="7"/>
  <c r="Q29" i="7" l="1"/>
  <c r="T29" i="7"/>
  <c r="R30" i="7"/>
  <c r="N29" i="7"/>
  <c r="O28" i="7" s="1"/>
  <c r="M30" i="7"/>
  <c r="J29" i="7"/>
  <c r="K28" i="7" s="1"/>
  <c r="H30" i="7"/>
  <c r="I29" i="7" s="1"/>
  <c r="F29" i="7"/>
  <c r="G28" i="7" s="1"/>
  <c r="D30" i="7"/>
  <c r="E29" i="7" s="1"/>
  <c r="U28" i="7"/>
  <c r="Q30" i="7" l="1"/>
  <c r="T30" i="7"/>
  <c r="R31" i="7"/>
  <c r="S30" i="7" s="1"/>
  <c r="S29" i="7"/>
  <c r="N30" i="7"/>
  <c r="O29" i="7" s="1"/>
  <c r="M31" i="7"/>
  <c r="J30" i="7"/>
  <c r="K29" i="7" s="1"/>
  <c r="H31" i="7"/>
  <c r="I30" i="7" s="1"/>
  <c r="F30" i="7"/>
  <c r="G29" i="7" s="1"/>
  <c r="D31" i="7"/>
  <c r="E30" i="7" s="1"/>
  <c r="U29" i="7"/>
  <c r="Q31" i="7" l="1"/>
  <c r="T31" i="7"/>
  <c r="R32" i="7"/>
  <c r="S31" i="7" s="1"/>
  <c r="N31" i="7"/>
  <c r="O30" i="7" s="1"/>
  <c r="M32" i="7"/>
  <c r="J31" i="7"/>
  <c r="K30" i="7" s="1"/>
  <c r="H32" i="7"/>
  <c r="I31" i="7" s="1"/>
  <c r="F31" i="7"/>
  <c r="G30" i="7" s="1"/>
  <c r="D32" i="7"/>
  <c r="E31" i="7" s="1"/>
  <c r="U30" i="7"/>
  <c r="Q32" i="7" l="1"/>
  <c r="T32" i="7"/>
  <c r="R33" i="7"/>
  <c r="N32" i="7"/>
  <c r="O31" i="7" s="1"/>
  <c r="M33" i="7"/>
  <c r="J32" i="7"/>
  <c r="K31" i="7" s="1"/>
  <c r="H33" i="7"/>
  <c r="I32" i="7" s="1"/>
  <c r="F32" i="7"/>
  <c r="G31" i="7" s="1"/>
  <c r="D33" i="7"/>
  <c r="E32" i="7" s="1"/>
  <c r="U31" i="7"/>
  <c r="Q33" i="7" l="1"/>
  <c r="T33" i="7"/>
  <c r="R34" i="7"/>
  <c r="S33" i="7" s="1"/>
  <c r="S32" i="7"/>
  <c r="N33" i="7"/>
  <c r="O32" i="7" s="1"/>
  <c r="M34" i="7"/>
  <c r="J33" i="7"/>
  <c r="K32" i="7" s="1"/>
  <c r="H34" i="7"/>
  <c r="I33" i="7" s="1"/>
  <c r="F33" i="7"/>
  <c r="G32" i="7" s="1"/>
  <c r="D34" i="7"/>
  <c r="E33" i="7" s="1"/>
  <c r="U32" i="7"/>
  <c r="Q34" i="7" l="1"/>
  <c r="T34" i="7"/>
  <c r="R35" i="7"/>
  <c r="S34" i="7" s="1"/>
  <c r="N34" i="7"/>
  <c r="O33" i="7" s="1"/>
  <c r="M35" i="7"/>
  <c r="J34" i="7"/>
  <c r="K33" i="7" s="1"/>
  <c r="H35" i="7"/>
  <c r="I34" i="7" s="1"/>
  <c r="F34" i="7"/>
  <c r="G33" i="7" s="1"/>
  <c r="D35" i="7"/>
  <c r="E34" i="7" s="1"/>
  <c r="U33" i="7"/>
  <c r="Q35" i="7" l="1"/>
  <c r="T35" i="7"/>
  <c r="R36" i="7"/>
  <c r="S35" i="7" s="1"/>
  <c r="N35" i="7"/>
  <c r="O34" i="7" s="1"/>
  <c r="M36" i="7"/>
  <c r="J35" i="7"/>
  <c r="K34" i="7" s="1"/>
  <c r="H36" i="7"/>
  <c r="I35" i="7" s="1"/>
  <c r="F35" i="7"/>
  <c r="G34" i="7" s="1"/>
  <c r="D36" i="7"/>
  <c r="E35" i="7" s="1"/>
  <c r="U34" i="7"/>
  <c r="Q36" i="7" l="1"/>
  <c r="T36" i="7"/>
  <c r="R37" i="7"/>
  <c r="S36" i="7" s="1"/>
  <c r="N36" i="7"/>
  <c r="O35" i="7" s="1"/>
  <c r="M37" i="7"/>
  <c r="J36" i="7"/>
  <c r="K35" i="7" s="1"/>
  <c r="H37" i="7"/>
  <c r="I36" i="7" s="1"/>
  <c r="F36" i="7"/>
  <c r="G35" i="7" s="1"/>
  <c r="D37" i="7"/>
  <c r="E36" i="7" s="1"/>
  <c r="U35" i="7"/>
  <c r="Q37" i="7" l="1"/>
  <c r="T37" i="7"/>
  <c r="R38" i="7"/>
  <c r="S37" i="7" s="1"/>
  <c r="N37" i="7"/>
  <c r="O36" i="7" s="1"/>
  <c r="M38" i="7"/>
  <c r="J37" i="7"/>
  <c r="K36" i="7" s="1"/>
  <c r="H38" i="7"/>
  <c r="I37" i="7" s="1"/>
  <c r="F37" i="7"/>
  <c r="G36" i="7" s="1"/>
  <c r="D38" i="7"/>
  <c r="E37" i="7" s="1"/>
  <c r="U36" i="7"/>
  <c r="Q38" i="7" l="1"/>
  <c r="T38" i="7"/>
  <c r="R39" i="7"/>
  <c r="S38" i="7" s="1"/>
  <c r="N38" i="7"/>
  <c r="O37" i="7" s="1"/>
  <c r="M39" i="7"/>
  <c r="J38" i="7"/>
  <c r="K37" i="7" s="1"/>
  <c r="H39" i="7"/>
  <c r="I38" i="7" s="1"/>
  <c r="F38" i="7"/>
  <c r="G37" i="7" s="1"/>
  <c r="D39" i="7"/>
  <c r="E38" i="7" s="1"/>
  <c r="U37" i="7"/>
  <c r="Q39" i="7" l="1"/>
  <c r="T39" i="7"/>
  <c r="R40" i="7"/>
  <c r="S39" i="7" s="1"/>
  <c r="N39" i="7"/>
  <c r="O38" i="7" s="1"/>
  <c r="M40" i="7"/>
  <c r="J39" i="7"/>
  <c r="K38" i="7" s="1"/>
  <c r="H40" i="7"/>
  <c r="I39" i="7" s="1"/>
  <c r="F39" i="7"/>
  <c r="G38" i="7" s="1"/>
  <c r="D40" i="7"/>
  <c r="E39" i="7" s="1"/>
  <c r="U38" i="7"/>
  <c r="Q40" i="7" l="1"/>
  <c r="T40" i="7"/>
  <c r="R41" i="7"/>
  <c r="S40" i="7" s="1"/>
  <c r="N40" i="7"/>
  <c r="O39" i="7" s="1"/>
  <c r="M41" i="7"/>
  <c r="J40" i="7"/>
  <c r="K39" i="7" s="1"/>
  <c r="H41" i="7"/>
  <c r="I40" i="7" s="1"/>
  <c r="F40" i="7"/>
  <c r="G39" i="7" s="1"/>
  <c r="D41" i="7"/>
  <c r="E40" i="7" s="1"/>
  <c r="U39" i="7"/>
  <c r="Q41" i="7" l="1"/>
  <c r="T41" i="7"/>
  <c r="R42" i="7"/>
  <c r="S41" i="7" s="1"/>
  <c r="N41" i="7"/>
  <c r="O40" i="7" s="1"/>
  <c r="M42" i="7"/>
  <c r="J41" i="7"/>
  <c r="K40" i="7" s="1"/>
  <c r="H42" i="7"/>
  <c r="I41" i="7" s="1"/>
  <c r="F41" i="7"/>
  <c r="G40" i="7" s="1"/>
  <c r="D42" i="7"/>
  <c r="E41" i="7" s="1"/>
  <c r="U40" i="7"/>
  <c r="Q44" i="7" l="1"/>
  <c r="Q42" i="7"/>
  <c r="T42" i="7"/>
  <c r="R43" i="7"/>
  <c r="S42" i="7" s="1"/>
  <c r="N42" i="7"/>
  <c r="O41" i="7" s="1"/>
  <c r="M43" i="7"/>
  <c r="M44" i="7"/>
  <c r="J42" i="7"/>
  <c r="K41" i="7" s="1"/>
  <c r="H43" i="7"/>
  <c r="I42" i="7" s="1"/>
  <c r="F42" i="7"/>
  <c r="G41" i="7" s="1"/>
  <c r="D43" i="7"/>
  <c r="E42" i="7" s="1"/>
  <c r="U41" i="7"/>
  <c r="Q43" i="7" l="1"/>
  <c r="T43" i="7"/>
  <c r="R44" i="7"/>
  <c r="S44" i="7" s="1"/>
  <c r="N43" i="7"/>
  <c r="O42" i="7" s="1"/>
  <c r="J43" i="7"/>
  <c r="K42" i="7" s="1"/>
  <c r="H44" i="7"/>
  <c r="I44" i="7" s="1"/>
  <c r="F43" i="7"/>
  <c r="G42" i="7" s="1"/>
  <c r="D44" i="7"/>
  <c r="E44" i="7" s="1"/>
  <c r="U42" i="7"/>
  <c r="S43" i="7" l="1"/>
  <c r="T44" i="7"/>
  <c r="N44" i="7"/>
  <c r="O44" i="7" s="1"/>
  <c r="J44" i="7"/>
  <c r="K44" i="7" s="1"/>
  <c r="I43" i="7"/>
  <c r="F44" i="7"/>
  <c r="G44" i="7" s="1"/>
  <c r="E43" i="7"/>
  <c r="U44" i="7"/>
  <c r="O43" i="7" l="1"/>
  <c r="K43" i="7"/>
  <c r="G43" i="7"/>
  <c r="U43" i="7"/>
</calcChain>
</file>

<file path=xl/comments1.xml><?xml version="1.0" encoding="utf-8"?>
<comments xmlns="http://schemas.openxmlformats.org/spreadsheetml/2006/main">
  <authors>
    <author>TonyAdmin</author>
    <author>Tony</author>
    <author>Tony C.</author>
  </authors>
  <commentList>
    <comment ref="A2" authorId="0" shapeId="0">
      <text>
        <r>
          <rPr>
            <b/>
            <sz val="8"/>
            <color indexed="81"/>
            <rFont val="Tahoma"/>
            <family val="2"/>
          </rPr>
          <t xml:space="preserve">Vertex 1 Name
</t>
        </r>
        <r>
          <rPr>
            <sz val="8"/>
            <color indexed="81"/>
            <rFont val="Tahoma"/>
            <family val="2"/>
          </rPr>
          <t xml:space="preserve">
Enter the name of the edge's first vertex.
</t>
        </r>
        <r>
          <rPr>
            <u/>
            <sz val="8"/>
            <color indexed="81"/>
            <rFont val="Tahoma"/>
            <family val="2"/>
          </rPr>
          <t>Worksheet Overview</t>
        </r>
        <r>
          <rPr>
            <sz val="8"/>
            <color indexed="81"/>
            <rFont val="Tahoma"/>
            <family val="2"/>
          </rPr>
          <t xml:space="preserve">
To create a NodeXL graph in Excel 2007, enter the graph's edges on this worksheet, one row per edge.  The first two columns are required; the other columns can be used to customize the edge's appearance.
To customize the appearance of an individual vertex or add an isolated vertex not connected to an edge, click the "Vertices" tab near Excel's lower-left corner.
After you have entered the edges, click the "Show Graph" button in the NodeXL tab in Excel's Ribbon.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
</t>
        </r>
        <r>
          <rPr>
            <u/>
            <sz val="8"/>
            <color indexed="81"/>
            <rFont val="Tahoma"/>
            <family val="2"/>
          </rPr>
          <t>Frozen Columns</t>
        </r>
        <r>
          <rPr>
            <sz val="8"/>
            <color indexed="81"/>
            <rFont val="Tahoma"/>
            <family val="2"/>
          </rPr>
          <t xml:space="preserve">
The Vertex 1 and Vertex 2 columns are frozen, meaning that they remain visible even if you scroll the worksheet to the right.  To unfreeze them, use View, Freeze Panes, Unfreeze Panes in the Excel Ribbon.
</t>
        </r>
      </text>
    </comment>
    <comment ref="B2" authorId="0" shapeId="0">
      <text>
        <r>
          <rPr>
            <b/>
            <sz val="8"/>
            <color indexed="81"/>
            <rFont val="Tahoma"/>
            <family val="2"/>
          </rPr>
          <t xml:space="preserve">Vertex 2 Name
</t>
        </r>
        <r>
          <rPr>
            <sz val="8"/>
            <color indexed="81"/>
            <rFont val="Tahoma"/>
            <family val="2"/>
          </rPr>
          <t xml:space="preserve">
Enter the name of the edge's second vertex.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
</t>
        </r>
        <r>
          <rPr>
            <u/>
            <sz val="8"/>
            <color indexed="81"/>
            <rFont val="Tahoma"/>
            <family val="2"/>
          </rPr>
          <t>Frozen Columns</t>
        </r>
        <r>
          <rPr>
            <sz val="8"/>
            <color indexed="81"/>
            <rFont val="Tahoma"/>
            <family val="2"/>
          </rPr>
          <t xml:space="preserve">
The Vertex 1 and Vertex 2 columns are frozen, meaning that they remain visible even if you scroll the worksheet to the right.  To unfreeze them, use View, Freeze Panes, Unfreeze Panes in the Excel Ribbon.</t>
        </r>
      </text>
    </comment>
    <comment ref="C2" authorId="0" shapeId="0">
      <text>
        <r>
          <rPr>
            <b/>
            <sz val="8"/>
            <color indexed="81"/>
            <rFont val="Tahoma"/>
            <family val="2"/>
          </rPr>
          <t xml:space="preserve">Edge Color
</t>
        </r>
        <r>
          <rPr>
            <sz val="8"/>
            <color indexed="81"/>
            <rFont val="Tahoma"/>
            <family val="2"/>
          </rPr>
          <t xml:space="preserve">
To select an optional edge color, right-click and select Select Color on the right-click menu.
If you are familiar with CSS color names, such as Red, MediumBlue, and DarkOliveGreen, you can enter one of the names instead of using Select Color.  Spaces in CSS color names are optional, so Medium Blue is the same as MediumBlue.
You can also enter a color in the format "R, G, B" (don't include the quotes), where R, G, and B are between 0 and 255.  Sample: "240, 12, 135".</t>
        </r>
      </text>
    </comment>
    <comment ref="D2" authorId="0" shapeId="0">
      <text>
        <r>
          <rPr>
            <b/>
            <sz val="8"/>
            <color indexed="81"/>
            <rFont val="Tahoma"/>
            <family val="2"/>
          </rPr>
          <t xml:space="preserve">Edge Width
</t>
        </r>
        <r>
          <rPr>
            <sz val="8"/>
            <color indexed="81"/>
            <rFont val="Tahoma"/>
            <family val="2"/>
          </rPr>
          <t xml:space="preserve">
Enter an optional edge width between 1 and 10.</t>
        </r>
      </text>
    </comment>
    <comment ref="E2" authorId="1" shapeId="0">
      <text>
        <r>
          <rPr>
            <b/>
            <sz val="8"/>
            <color indexed="81"/>
            <rFont val="Tahoma"/>
            <family val="2"/>
          </rPr>
          <t>Edge Style</t>
        </r>
        <r>
          <rPr>
            <b/>
            <sz val="9"/>
            <color indexed="81"/>
            <rFont val="Tahoma"/>
            <family val="2"/>
          </rPr>
          <t xml:space="preserve">
</t>
        </r>
        <r>
          <rPr>
            <sz val="8"/>
            <color indexed="81"/>
            <rFont val="Tahoma"/>
            <family val="2"/>
          </rPr>
          <t xml:space="preserve">Select an optional edge style.
</t>
        </r>
        <r>
          <rPr>
            <u/>
            <sz val="8"/>
            <color indexed="81"/>
            <rFont val="Tahoma"/>
            <family val="2"/>
          </rPr>
          <t>Formulas</t>
        </r>
        <r>
          <rPr>
            <sz val="8"/>
            <color indexed="81"/>
            <rFont val="Tahoma"/>
            <family val="2"/>
          </rPr>
          <t xml:space="preserve">
If you are using Excel formulas to compute the styles, you may find it helpful to use the numerical options instead of text:
1 = Solid
2 = Dash
3 = Dot
4 = Dash Dot
5 = Dash Dot Dot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t>
        </r>
        <r>
          <rPr>
            <b/>
            <sz val="8"/>
            <color indexed="81"/>
            <rFont val="Tahoma"/>
            <family val="2"/>
          </rPr>
          <t xml:space="preserve">
</t>
        </r>
        <r>
          <rPr>
            <sz val="8"/>
            <color indexed="81"/>
            <rFont val="Tahoma"/>
            <family val="2"/>
          </rPr>
          <t xml:space="preserve">
</t>
        </r>
      </text>
    </comment>
    <comment ref="F2" authorId="0" shapeId="0">
      <text>
        <r>
          <rPr>
            <b/>
            <sz val="8"/>
            <color indexed="81"/>
            <rFont val="Tahoma"/>
            <family val="2"/>
          </rPr>
          <t xml:space="preserve">Edge Opacity
</t>
        </r>
        <r>
          <rPr>
            <sz val="8"/>
            <color indexed="81"/>
            <rFont val="Tahoma"/>
            <family val="2"/>
          </rPr>
          <t xml:space="preserve">
Enter an optional edge opacity between 0 (transparent) and 100 (opaque).</t>
        </r>
      </text>
    </comment>
    <comment ref="G2" authorId="0" shapeId="0">
      <text>
        <r>
          <rPr>
            <b/>
            <sz val="8"/>
            <color indexed="81"/>
            <rFont val="Tahoma"/>
            <family val="2"/>
          </rPr>
          <t xml:space="preserve">Edge Visibility
</t>
        </r>
        <r>
          <rPr>
            <sz val="8"/>
            <color indexed="81"/>
            <rFont val="Tahoma"/>
            <family val="2"/>
          </rPr>
          <t xml:space="preserve">
Select an optional edge visibility.
</t>
        </r>
        <r>
          <rPr>
            <b/>
            <sz val="8"/>
            <color indexed="81"/>
            <rFont val="Tahoma"/>
            <family val="2"/>
          </rPr>
          <t>Show</t>
        </r>
        <r>
          <rPr>
            <sz val="8"/>
            <color indexed="81"/>
            <rFont val="Tahoma"/>
            <family val="2"/>
          </rPr>
          <t xml:space="preserve">
Show the edge when the graph is refreshed.  This is the default.
</t>
        </r>
        <r>
          <rPr>
            <b/>
            <sz val="8"/>
            <color indexed="81"/>
            <rFont val="Tahoma"/>
            <family val="2"/>
          </rPr>
          <t>Skip</t>
        </r>
        <r>
          <rPr>
            <sz val="8"/>
            <color indexed="81"/>
            <rFont val="Tahoma"/>
            <family val="2"/>
          </rPr>
          <t xml:space="preserve">
Skip the edge row.
</t>
        </r>
        <r>
          <rPr>
            <b/>
            <sz val="8"/>
            <color indexed="81"/>
            <rFont val="Tahoma"/>
            <family val="2"/>
          </rPr>
          <t>Hide</t>
        </r>
        <r>
          <rPr>
            <sz val="8"/>
            <color indexed="81"/>
            <rFont val="Tahoma"/>
            <family val="2"/>
          </rPr>
          <t xml:space="preserve">
Use the edge when laying out the graph but then hide it.
</t>
        </r>
        <r>
          <rPr>
            <u/>
            <sz val="8"/>
            <color indexed="81"/>
            <rFont val="Tahoma"/>
            <family val="2"/>
          </rPr>
          <t>Formulas</t>
        </r>
        <r>
          <rPr>
            <sz val="8"/>
            <color indexed="81"/>
            <rFont val="Tahoma"/>
            <family val="2"/>
          </rPr>
          <t xml:space="preserve">
If you are using Excel formulas to compute the visibilities, you may find it helpful to use the numerical options instead of text:
1 = Show
0 = Skip
2 = Hide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
</t>
        </r>
      </text>
    </comment>
    <comment ref="H2" authorId="2" shapeId="0">
      <text>
        <r>
          <rPr>
            <b/>
            <sz val="8"/>
            <color indexed="81"/>
            <rFont val="Tahoma"/>
            <family val="2"/>
          </rPr>
          <t xml:space="preserve">Edge Label
</t>
        </r>
        <r>
          <rPr>
            <sz val="8"/>
            <color indexed="81"/>
            <rFont val="Tahoma"/>
            <family val="2"/>
          </rPr>
          <t xml:space="preserve">Enter an optional edge label.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
</t>
        </r>
      </text>
    </comment>
    <comment ref="I2" authorId="1" shapeId="0">
      <text>
        <r>
          <rPr>
            <b/>
            <sz val="8"/>
            <color indexed="81"/>
            <rFont val="Tahoma"/>
            <family val="2"/>
          </rPr>
          <t xml:space="preserve">Edge Label Text Color
</t>
        </r>
        <r>
          <rPr>
            <sz val="8"/>
            <color indexed="81"/>
            <rFont val="Tahoma"/>
            <family val="2"/>
          </rPr>
          <t xml:space="preserve">
To select an optional label text color, right-click and select Select Color on the right-click menu.
If you are familiar with CSS color names, such as Red, MediumBlue, and DarkOliveGreen, you can enter one of the names instead of using Select Color.  Spaces in CSS color names are optional, so Medium Blue is the same as MediumBlue.
You can also enter a color in the format "R, G, B" (don't include the quotes), where R, G, and B are between 0 and 255.  Sample: "240, 12, 135".</t>
        </r>
      </text>
    </comment>
    <comment ref="J2" authorId="1" shapeId="0">
      <text>
        <r>
          <rPr>
            <b/>
            <sz val="8"/>
            <color indexed="81"/>
            <rFont val="Tahoma"/>
            <family val="2"/>
          </rPr>
          <t xml:space="preserve">Edge Label Font Size
</t>
        </r>
        <r>
          <rPr>
            <sz val="8"/>
            <color indexed="81"/>
            <rFont val="Tahoma"/>
            <family val="2"/>
          </rPr>
          <t>Enter an optional label font size between 8 and 72.</t>
        </r>
        <r>
          <rPr>
            <b/>
            <sz val="8"/>
            <color indexed="81"/>
            <rFont val="Tahoma"/>
            <family val="2"/>
          </rPr>
          <t xml:space="preserve">
</t>
        </r>
      </text>
    </comment>
    <comment ref="K2" authorId="1" shapeId="0">
      <text>
        <r>
          <rPr>
            <b/>
            <sz val="8"/>
            <color indexed="81"/>
            <rFont val="Tahoma"/>
            <family val="2"/>
          </rPr>
          <t xml:space="preserve">Edge Reciprocated?
</t>
        </r>
        <r>
          <rPr>
            <sz val="8"/>
            <color indexed="81"/>
            <rFont val="Tahoma"/>
            <family val="2"/>
          </rPr>
          <t xml:space="preserve">
You can tell NodeXL to calculate this and other graph metrics by going to NodeXL, Analysis, Graph Metrics in the Ribbon.</t>
        </r>
        <r>
          <rPr>
            <sz val="9"/>
            <color indexed="81"/>
            <rFont val="Tahoma"/>
            <family val="2"/>
          </rPr>
          <t xml:space="preserve">
</t>
        </r>
      </text>
    </comment>
    <comment ref="L2" authorId="0" shapeId="0">
      <text>
        <r>
          <rPr>
            <b/>
            <sz val="8"/>
            <color indexed="81"/>
            <rFont val="Tahoma"/>
            <family val="2"/>
          </rPr>
          <t xml:space="preserve">Edge ID
</t>
        </r>
        <r>
          <rPr>
            <sz val="8"/>
            <color indexed="81"/>
            <rFont val="Tahoma"/>
            <family val="2"/>
          </rPr>
          <t>This is a unique ID that gets filled in automatically.  Do not edit this column.</t>
        </r>
      </text>
    </comment>
    <comment ref="N2" authorId="0" shapeId="0">
      <text>
        <r>
          <rPr>
            <b/>
            <sz val="8"/>
            <color indexed="81"/>
            <rFont val="Tahoma"/>
            <family val="2"/>
          </rPr>
          <t xml:space="preserve">How to Add Your Own Columns
</t>
        </r>
        <r>
          <rPr>
            <sz val="8"/>
            <color indexed="81"/>
            <rFont val="Tahoma"/>
            <family val="2"/>
          </rPr>
          <t>If you want NodeXL to use any columns you add, you must add them to this table.  The table is distinguished from the rest of the worksheet by the table column headers in row 2, so you can tell where the table ends and the rest of the worksheet begins.
You can add a column to the right end of the table by simply typing a column name into the first empty cell in row 2.  Excel will automatically extend the table to the right to include the new column.
You can also insert a column anywhere within the table, but that will interfere with NodeXL's ability to show and hide groups of related columns and is not recommended.</t>
        </r>
        <r>
          <rPr>
            <b/>
            <sz val="8"/>
            <color indexed="81"/>
            <rFont val="Tahoma"/>
            <family val="2"/>
          </rPr>
          <t xml:space="preserve">
</t>
        </r>
        <r>
          <rPr>
            <sz val="8"/>
            <color indexed="81"/>
            <rFont val="Tahoma"/>
            <family val="2"/>
          </rPr>
          <t xml:space="preserve">
</t>
        </r>
      </text>
    </comment>
  </commentList>
</comments>
</file>

<file path=xl/comments2.xml><?xml version="1.0" encoding="utf-8"?>
<comments xmlns="http://schemas.openxmlformats.org/spreadsheetml/2006/main">
  <authors>
    <author>TonyAdmin</author>
    <author>Tony C.</author>
    <author>Tony</author>
  </authors>
  <commentList>
    <comment ref="A2" authorId="0" shapeId="0">
      <text>
        <r>
          <rPr>
            <b/>
            <sz val="8"/>
            <color indexed="81"/>
            <rFont val="Tahoma"/>
            <family val="2"/>
          </rPr>
          <t xml:space="preserve">Vertex Name
</t>
        </r>
        <r>
          <rPr>
            <sz val="8"/>
            <color indexed="81"/>
            <rFont val="Tahoma"/>
            <family val="2"/>
          </rPr>
          <t xml:space="preserve">
Enter the name of the vertex.
</t>
        </r>
        <r>
          <rPr>
            <u/>
            <sz val="8"/>
            <color indexed="81"/>
            <rFont val="Tahoma"/>
            <family val="2"/>
          </rPr>
          <t>Worksheet Overview</t>
        </r>
        <r>
          <rPr>
            <sz val="8"/>
            <color indexed="81"/>
            <rFont val="Tahoma"/>
            <family val="2"/>
          </rPr>
          <t xml:space="preserve">
Use this worksheet to customize the appearance of the graph's vertices and to add isolated vertices that are not connected to edges.  You do not have to enter anything on this worksheet if you don't need either of these features.
</t>
        </r>
        <r>
          <rPr>
            <u/>
            <sz val="8"/>
            <color indexed="81"/>
            <rFont val="Tahoma"/>
            <family val="2"/>
          </rPr>
          <t>Isolated Vertices</t>
        </r>
        <r>
          <rPr>
            <sz val="8"/>
            <color indexed="81"/>
            <rFont val="Tahoma"/>
            <family val="2"/>
          </rPr>
          <t xml:space="preserve">
To add an isolated vertex that is not connected to any edges, enter it on this worksheet and set its Visibility cell to "Show."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
</t>
        </r>
        <r>
          <rPr>
            <u/>
            <sz val="8"/>
            <color indexed="81"/>
            <rFont val="Tahoma"/>
            <family val="2"/>
          </rPr>
          <t>Frozen Column</t>
        </r>
        <r>
          <rPr>
            <sz val="8"/>
            <color indexed="81"/>
            <rFont val="Tahoma"/>
            <family val="2"/>
          </rPr>
          <t xml:space="preserve">
The Vertex column is frozen, meaning that it remains visible even if you scroll the worksheet to the right.  To unfreeze it,  use View, Freeze Panes, Unfreeze Panes in the Excel Ribbon.</t>
        </r>
      </text>
    </comment>
    <comment ref="B2" authorId="0" shapeId="0">
      <text>
        <r>
          <rPr>
            <b/>
            <sz val="8"/>
            <color indexed="81"/>
            <rFont val="Tahoma"/>
            <family val="2"/>
          </rPr>
          <t xml:space="preserve">Vertex Color
</t>
        </r>
        <r>
          <rPr>
            <sz val="8"/>
            <color indexed="81"/>
            <rFont val="Tahoma"/>
            <family val="2"/>
          </rPr>
          <t xml:space="preserve">
To select an optional vertex color, right-click and select Select Color on the right-click menu.
If you are familiar with CSS color names, such as Red, MediumBlue, and DarkOliveGreen, you can enter one of the names instead of using Select Color.  Spaces in CSS color names are optional, so Medium Blue is the same as MediumBlue.
You can also enter a color in the format "R, G, B" (don't include the quotes), where R, G, and B are between 0 and 255.  Sample: "240, 12, 135".
</t>
        </r>
      </text>
    </comment>
    <comment ref="C2" authorId="0" shapeId="0">
      <text>
        <r>
          <rPr>
            <b/>
            <sz val="8"/>
            <color indexed="81"/>
            <rFont val="Tahoma"/>
            <family val="2"/>
          </rPr>
          <t xml:space="preserve">Vertex Shape
</t>
        </r>
        <r>
          <rPr>
            <sz val="8"/>
            <color indexed="81"/>
            <rFont val="Tahoma"/>
            <family val="2"/>
          </rPr>
          <t xml:space="preserve">
Select an optional vertex shape.
</t>
        </r>
        <r>
          <rPr>
            <u/>
            <sz val="8"/>
            <color indexed="81"/>
            <rFont val="Tahoma"/>
            <family val="2"/>
          </rPr>
          <t>Formulas</t>
        </r>
        <r>
          <rPr>
            <sz val="8"/>
            <color indexed="81"/>
            <rFont val="Tahoma"/>
            <family val="2"/>
          </rPr>
          <t xml:space="preserve">
If you are using Excel formulas to compute the shapes, you may find it helpful to use the numerical options instead of text:
1 = Circle
2 = Disk
3 = Sphere
4 = Square
5 = Solid Square
6 = Diamond
7 = Solid Diamond
8 = Triangle
9 = Solid Triangle
10 = Label
11 = Image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
</t>
        </r>
      </text>
    </comment>
    <comment ref="D2" authorId="0" shapeId="0">
      <text>
        <r>
          <rPr>
            <b/>
            <sz val="8"/>
            <color indexed="81"/>
            <rFont val="Tahoma"/>
            <family val="2"/>
          </rPr>
          <t xml:space="preserve">Vertex Size
</t>
        </r>
        <r>
          <rPr>
            <sz val="8"/>
            <color indexed="81"/>
            <rFont val="Tahoma"/>
            <family val="2"/>
          </rPr>
          <t xml:space="preserve">
Enter an optional vertex size between 1 and 1,000.</t>
        </r>
      </text>
    </comment>
    <comment ref="E2" authorId="0" shapeId="0">
      <text>
        <r>
          <rPr>
            <b/>
            <sz val="8"/>
            <color indexed="81"/>
            <rFont val="Tahoma"/>
            <family val="2"/>
          </rPr>
          <t xml:space="preserve">Vertex Opacity
</t>
        </r>
        <r>
          <rPr>
            <sz val="8"/>
            <color indexed="81"/>
            <rFont val="Tahoma"/>
            <family val="2"/>
          </rPr>
          <t xml:space="preserve">
Enter an optional vertex opacity between 0 (transparent) and 100 (opaque).</t>
        </r>
      </text>
    </comment>
    <comment ref="F2" authorId="0" shapeId="0">
      <text>
        <r>
          <rPr>
            <b/>
            <sz val="8"/>
            <color indexed="81"/>
            <rFont val="Tahoma"/>
            <family val="2"/>
          </rPr>
          <t>Vertex Image File</t>
        </r>
        <r>
          <rPr>
            <sz val="8"/>
            <color indexed="81"/>
            <rFont val="Tahoma"/>
            <family val="2"/>
          </rPr>
          <t xml:space="preserve">
To show a vertex as an image, set the Shape to Image and enter one of the following into the Image File column:
* The full path to an image file on your computer or local network.  Example: "C:\MyImages\Image.jpg".
* If the workbook has been saved, a path that is relative to the saved workbook file.  Example: "Images\Image.jpg"
* An URL to an image on the Internet.  Example: "http://www.somesite.com/Image.jpg".</t>
        </r>
      </text>
    </comment>
    <comment ref="G2" authorId="0" shapeId="0">
      <text>
        <r>
          <rPr>
            <b/>
            <sz val="8"/>
            <color indexed="81"/>
            <rFont val="Tahoma"/>
            <family val="2"/>
          </rPr>
          <t xml:space="preserve">Vertex Visibility
</t>
        </r>
        <r>
          <rPr>
            <sz val="8"/>
            <color indexed="81"/>
            <rFont val="Tahoma"/>
            <family val="2"/>
          </rPr>
          <t xml:space="preserve">
Select an optional vertex visibility
</t>
        </r>
        <r>
          <rPr>
            <b/>
            <sz val="8"/>
            <color indexed="81"/>
            <rFont val="Tahoma"/>
            <family val="2"/>
          </rPr>
          <t>Show if in an Edge</t>
        </r>
        <r>
          <rPr>
            <sz val="8"/>
            <color indexed="81"/>
            <rFont val="Tahoma"/>
            <family val="2"/>
          </rPr>
          <t xml:space="preserve">
Show the vertex when the graph is refreshed if it is part of an edge.  Otherwise, ignore the vertex row.  This is the default.
</t>
        </r>
        <r>
          <rPr>
            <b/>
            <sz val="8"/>
            <color indexed="81"/>
            <rFont val="Tahoma"/>
            <family val="2"/>
          </rPr>
          <t>Skip</t>
        </r>
        <r>
          <rPr>
            <sz val="8"/>
            <color indexed="81"/>
            <rFont val="Tahoma"/>
            <family val="2"/>
          </rPr>
          <t xml:space="preserve">
Skip the vertex row and any edge rows that use the vertex.
</t>
        </r>
        <r>
          <rPr>
            <b/>
            <sz val="8"/>
            <color indexed="81"/>
            <rFont val="Tahoma"/>
            <family val="2"/>
          </rPr>
          <t>Hide</t>
        </r>
        <r>
          <rPr>
            <sz val="8"/>
            <color indexed="81"/>
            <rFont val="Tahoma"/>
            <family val="2"/>
          </rPr>
          <t xml:space="preserve">
If the vertex is part of an edge, use it when laying out the graph but then hide it.  Otherwise, ignore the vertex row.
</t>
        </r>
        <r>
          <rPr>
            <b/>
            <sz val="8"/>
            <color indexed="81"/>
            <rFont val="Tahoma"/>
            <family val="2"/>
          </rPr>
          <t>Show</t>
        </r>
        <r>
          <rPr>
            <sz val="8"/>
            <color indexed="81"/>
            <rFont val="Tahoma"/>
            <family val="2"/>
          </rPr>
          <t xml:space="preserve">
Show the vertex regardless of whether it is part of an edge.
</t>
        </r>
        <r>
          <rPr>
            <u/>
            <sz val="8"/>
            <color indexed="81"/>
            <rFont val="Tahoma"/>
            <family val="2"/>
          </rPr>
          <t>Formulas</t>
        </r>
        <r>
          <rPr>
            <sz val="8"/>
            <color indexed="81"/>
            <rFont val="Tahoma"/>
            <family val="2"/>
          </rPr>
          <t xml:space="preserve">
If you are using Excel formulas to compute the visibilities, you may find it helpful to use the numerical options instead of text:
1 = Show if in an Edge
0 = Skip
2 = Hide
4 = Show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
</t>
        </r>
      </text>
    </comment>
    <comment ref="H2" authorId="0" shapeId="0">
      <text>
        <r>
          <rPr>
            <b/>
            <sz val="8"/>
            <color indexed="81"/>
            <rFont val="Tahoma"/>
            <family val="2"/>
          </rPr>
          <t xml:space="preserve">Vertex Label
</t>
        </r>
        <r>
          <rPr>
            <sz val="8"/>
            <color indexed="81"/>
            <rFont val="Tahoma"/>
            <family val="2"/>
          </rPr>
          <t xml:space="preserve">
To show a vertex as a box containing text, set the Shape to Label and enter the text into the Label column.  To annotate another shape with text, set the Shape to something else and enter the annotation text into the Label column.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t>
        </r>
      </text>
    </comment>
    <comment ref="I2" authorId="0" shapeId="0">
      <text>
        <r>
          <rPr>
            <b/>
            <sz val="8"/>
            <color indexed="81"/>
            <rFont val="Tahoma"/>
            <family val="2"/>
          </rPr>
          <t xml:space="preserve">Vertex Label Fill Color
</t>
        </r>
        <r>
          <rPr>
            <sz val="8"/>
            <color indexed="81"/>
            <rFont val="Tahoma"/>
            <family val="2"/>
          </rPr>
          <t>To select an optional fill color for the Label shape, right-click and select Select Color on the right-click menu.
If you are familiar with CSS color names, such as Red, MediumBlue, and DarkOliveGreen, you can enter one of the names instead of using Select Color.  Spaces in CSS color names are optional, so Medium Blue is the same as MediumBlue.
You can also enter a color in the format "R, G, B" (don't include the quotes), where R, G, and B are between 0 and 255.  Sample: "240, 12, 135".</t>
        </r>
      </text>
    </comment>
    <comment ref="J2" authorId="1" shapeId="0">
      <text>
        <r>
          <rPr>
            <b/>
            <sz val="8"/>
            <color indexed="81"/>
            <rFont val="Tahoma"/>
            <family val="2"/>
          </rPr>
          <t xml:space="preserve">Vertex Label Position
</t>
        </r>
        <r>
          <rPr>
            <sz val="8"/>
            <color indexed="81"/>
            <rFont val="Tahoma"/>
            <family val="2"/>
          </rPr>
          <t xml:space="preserve">Select an optional vertex label position.  This is used only when the label annotates the vertex, not when the vertex Shape is Label.  Hover the mouse over the Label column header for more details.
</t>
        </r>
        <r>
          <rPr>
            <u/>
            <sz val="8"/>
            <color indexed="81"/>
            <rFont val="Tahoma"/>
            <family val="2"/>
          </rPr>
          <t>Formulas</t>
        </r>
        <r>
          <rPr>
            <sz val="8"/>
            <color indexed="81"/>
            <rFont val="Tahoma"/>
            <family val="2"/>
          </rPr>
          <t xml:space="preserve">
If you are using Excel formulas to compute the positions, you may find it helpful to use the numerical options instead of text:
0 = Nowhere
1 = Top Left
2 = Top Center
3 = Top Right
4 = Middle Left
5 = Middle Center
6 = Middle Right
7 = Bottom Left
8 = Bottom Center
9 = Bottom Right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t>
        </r>
      </text>
    </comment>
    <comment ref="K2" authorId="0" shapeId="0">
      <text>
        <r>
          <rPr>
            <b/>
            <sz val="8"/>
            <color indexed="81"/>
            <rFont val="Tahoma"/>
            <family val="2"/>
          </rPr>
          <t xml:space="preserve">Vertex Tooltip
</t>
        </r>
        <r>
          <rPr>
            <sz val="8"/>
            <color indexed="81"/>
            <rFont val="Tahoma"/>
            <family val="2"/>
          </rPr>
          <t xml:space="preserve">
Enter optional text that will pop up when the mouse is hovered over the vertex in the graph pane.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t>
        </r>
      </text>
    </comment>
    <comment ref="L2" authorId="0" shapeId="0">
      <text>
        <r>
          <rPr>
            <b/>
            <sz val="8"/>
            <color indexed="81"/>
            <rFont val="Tahoma"/>
            <family val="2"/>
          </rPr>
          <t xml:space="preserve">Vertex Layout Order
</t>
        </r>
        <r>
          <rPr>
            <sz val="8"/>
            <color indexed="81"/>
            <rFont val="Tahoma"/>
            <family val="2"/>
          </rPr>
          <t xml:space="preserve">Enter an optional number to control the order in which the vertices are laid out in the graph when a geometric layout algorithm (Circle, Spiral and so on) is used.  This also controls the vertex stacking order when vertices overlap.  Vertices with larger numbers are stacked on top of vertices with smaller numbers.
</t>
        </r>
      </text>
    </comment>
    <comment ref="M2" authorId="0" shapeId="0">
      <text>
        <r>
          <rPr>
            <b/>
            <sz val="8"/>
            <color indexed="81"/>
            <rFont val="Tahoma"/>
            <family val="2"/>
          </rPr>
          <t xml:space="preserve">Vertex Location
</t>
        </r>
        <r>
          <rPr>
            <sz val="8"/>
            <color indexed="81"/>
            <rFont val="Tahoma"/>
            <family val="2"/>
          </rPr>
          <t xml:space="preserve">
Enter an optional vertex location.
X and Y values should be between 0 and 9,999.  If you enter X and Y values, you should set NodeXL, Graph, Layout to "None" to prevent NodeXL from overwriting your values when you show the graph.</t>
        </r>
      </text>
    </comment>
    <comment ref="N2" authorId="0" shapeId="0">
      <text>
        <r>
          <rPr>
            <b/>
            <sz val="8"/>
            <color indexed="81"/>
            <rFont val="Tahoma"/>
            <family val="2"/>
          </rPr>
          <t xml:space="preserve">Vertex Location
</t>
        </r>
        <r>
          <rPr>
            <sz val="8"/>
            <color indexed="81"/>
            <rFont val="Tahoma"/>
            <family val="2"/>
          </rPr>
          <t xml:space="preserve">
Enter an optional vertex location.
X and Y values should be between 0 and 9,999.  If you enter X and Y values, you should set NodeXL, Graph, Layout to "None" to prevent NodeXL from overwriting your values when you show the graph.</t>
        </r>
      </text>
    </comment>
    <comment ref="O2" authorId="0" shapeId="0">
      <text>
        <r>
          <rPr>
            <b/>
            <sz val="8"/>
            <color indexed="81"/>
            <rFont val="Tahoma"/>
            <family val="2"/>
          </rPr>
          <t xml:space="preserve">Vertex Locked?
</t>
        </r>
        <r>
          <rPr>
            <sz val="8"/>
            <color indexed="81"/>
            <rFont val="Tahoma"/>
            <family val="2"/>
          </rPr>
          <t xml:space="preserve">
Set to Yes to lock the vertex at its current location.
</t>
        </r>
        <r>
          <rPr>
            <u/>
            <sz val="8"/>
            <color indexed="81"/>
            <rFont val="Tahoma"/>
            <family val="2"/>
          </rPr>
          <t>Formulas</t>
        </r>
        <r>
          <rPr>
            <sz val="8"/>
            <color indexed="81"/>
            <rFont val="Tahoma"/>
            <family val="2"/>
          </rPr>
          <t xml:space="preserve">
If you are using Excel formulas to compute the locked values, you may find it helpful to use the numerical options instead of text:
0 = No
1 = Yes
</t>
        </r>
        <r>
          <rPr>
            <u/>
            <sz val="8"/>
            <color indexed="81"/>
            <rFont val="Tahoma"/>
            <family val="2"/>
          </rPr>
          <t xml:space="preserve">Pasting
</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
</t>
        </r>
      </text>
    </comment>
    <comment ref="P2" authorId="0" shapeId="0">
      <text>
        <r>
          <rPr>
            <b/>
            <sz val="8"/>
            <color indexed="81"/>
            <rFont val="Tahoma"/>
            <family val="2"/>
          </rPr>
          <t xml:space="preserve">Vertex Polar R
</t>
        </r>
        <r>
          <rPr>
            <sz val="8"/>
            <color indexed="81"/>
            <rFont val="Tahoma"/>
            <family val="2"/>
          </rPr>
          <t xml:space="preserve">
Enter an optional vertex polar radial coordinate.  This is used only when the Layout is set to Polar or Polar Absolute in the graph pane.
</t>
        </r>
        <r>
          <rPr>
            <u/>
            <sz val="8"/>
            <color indexed="81"/>
            <rFont val="Tahoma"/>
            <family val="2"/>
          </rPr>
          <t>For the Polar Layout</t>
        </r>
        <r>
          <rPr>
            <sz val="8"/>
            <color indexed="81"/>
            <rFont val="Tahoma"/>
            <family val="2"/>
          </rPr>
          <t xml:space="preserve">
0.0 represents the polar origin, which is the center of the graph pane, while 1.0 represents one-half the graph pane's width or height, whichever is smaller.
Polar R values less than 0.0 are allowed, but they have the same effect as the value 0.0.  Similarly, polar R values greater than 1.0 are allowed, but they have the same effect as the value 1.0.
Any vertex that is missing polar coordinates is placed at the polar origin.
</t>
        </r>
        <r>
          <rPr>
            <u/>
            <sz val="8"/>
            <color indexed="81"/>
            <rFont val="Tahoma"/>
            <family val="2"/>
          </rPr>
          <t>For the Polar Absolute Layout</t>
        </r>
        <r>
          <rPr>
            <sz val="8"/>
            <color indexed="81"/>
            <rFont val="Tahoma"/>
            <family val="2"/>
          </rPr>
          <t xml:space="preserve">
0.0 represents the polar origin, which is the center of the graph pane, while 1.0 represents an absolute distance of about 1/96 inch.
There are no limits on Polar R values when using the Polar Absolute layout.  Negative values have the effect of adding 180 degrees to the specified Polar Angle.
Any vertex that is missing polar coordinates is placed at the polar origin.
</t>
        </r>
      </text>
    </comment>
    <comment ref="Q2" authorId="0" shapeId="0">
      <text>
        <r>
          <rPr>
            <b/>
            <sz val="8"/>
            <color indexed="81"/>
            <rFont val="Tahoma"/>
            <family val="2"/>
          </rPr>
          <t xml:space="preserve">Vertex Polar Angle
</t>
        </r>
        <r>
          <rPr>
            <sz val="8"/>
            <color indexed="81"/>
            <rFont val="Tahoma"/>
            <family val="2"/>
          </rPr>
          <t>Enter an optional vertex polar angle coordinate, in degrees.  This is used only when the Layout is set to Polar or Polar Absolute in the graph pane.
0.0 degrees is to the right, 90.0 degrees is up, 180.0 degrees is to the left, and 270.0 degrees is down.  Angles less than 0 are allowed: -1.0 is the same as 359.0, for example.  Similarly, angles greater than 360.0 are allowed: 361.0 is the same as 1.0, for example.
Any vertex that is missing polar coordinates is placed at the polar origin.</t>
        </r>
        <r>
          <rPr>
            <b/>
            <sz val="8"/>
            <color indexed="81"/>
            <rFont val="Tahoma"/>
            <family val="2"/>
          </rPr>
          <t xml:space="preserve">
</t>
        </r>
      </text>
    </comment>
    <comment ref="R2" authorId="0" shapeId="0">
      <text>
        <r>
          <rPr>
            <b/>
            <sz val="8"/>
            <color indexed="81"/>
            <rFont val="Tahoma"/>
            <family val="2"/>
          </rPr>
          <t>Vertex Degree</t>
        </r>
        <r>
          <rPr>
            <sz val="8"/>
            <color indexed="81"/>
            <rFont val="Tahoma"/>
            <family val="2"/>
          </rPr>
          <t xml:space="preserve">
You can tell NodeXL to calculate this and other graph metrics by going to NodeXL, Analysis, Graph Metrics in the Ribbon.
</t>
        </r>
      </text>
    </comment>
    <comment ref="S2" authorId="0" shapeId="0">
      <text>
        <r>
          <rPr>
            <b/>
            <sz val="8"/>
            <color indexed="81"/>
            <rFont val="Tahoma"/>
            <family val="2"/>
          </rPr>
          <t xml:space="preserve">Vertex In-Degree
</t>
        </r>
        <r>
          <rPr>
            <sz val="8"/>
            <color indexed="81"/>
            <rFont val="Tahoma"/>
            <family val="2"/>
          </rPr>
          <t xml:space="preserve">You can tell NodeXL to calculate this and other graph metrics by going to NodeXL, Analysis, Graph Metrics in the Ribbon.
</t>
        </r>
      </text>
    </comment>
    <comment ref="T2" authorId="0" shapeId="0">
      <text>
        <r>
          <rPr>
            <b/>
            <sz val="8"/>
            <color indexed="81"/>
            <rFont val="Tahoma"/>
            <family val="2"/>
          </rPr>
          <t xml:space="preserve">Vertex Out-Degree
</t>
        </r>
        <r>
          <rPr>
            <sz val="8"/>
            <color indexed="81"/>
            <rFont val="Tahoma"/>
            <family val="2"/>
          </rPr>
          <t xml:space="preserve">You can tell NodeXL to calculate this and other graph metrics by going to NodeXL, Analysis, Graph Metrics in the Ribbon.
</t>
        </r>
      </text>
    </comment>
    <comment ref="U2" authorId="0" shapeId="0">
      <text>
        <r>
          <rPr>
            <b/>
            <sz val="8"/>
            <color indexed="81"/>
            <rFont val="Tahoma"/>
            <family val="2"/>
          </rPr>
          <t xml:space="preserve">Vertex Betweenness Centrality
</t>
        </r>
        <r>
          <rPr>
            <sz val="8"/>
            <color indexed="81"/>
            <rFont val="Tahoma"/>
            <family val="2"/>
          </rPr>
          <t xml:space="preserve">You can tell NodeXL to calculate this and other graph metrics by going to NodeXL, Analysis, Graph Metrics in the Ribbon.
</t>
        </r>
      </text>
    </comment>
    <comment ref="V2" authorId="0" shapeId="0">
      <text>
        <r>
          <rPr>
            <b/>
            <sz val="8"/>
            <color indexed="81"/>
            <rFont val="Tahoma"/>
            <family val="2"/>
          </rPr>
          <t xml:space="preserve">Vertex Closeness Centrality
</t>
        </r>
        <r>
          <rPr>
            <sz val="8"/>
            <color indexed="81"/>
            <rFont val="Tahoma"/>
            <family val="2"/>
          </rPr>
          <t xml:space="preserve">You can tell NodeXL to calculate this and other graph metrics by going to NodeXL, Analysis, Graph Metrics in the Ribbon.
</t>
        </r>
      </text>
    </comment>
    <comment ref="W2" authorId="0" shapeId="0">
      <text>
        <r>
          <rPr>
            <b/>
            <sz val="8"/>
            <color indexed="81"/>
            <rFont val="Tahoma"/>
            <family val="2"/>
          </rPr>
          <t xml:space="preserve">Vertex Eigenvector Centrality
</t>
        </r>
        <r>
          <rPr>
            <sz val="8"/>
            <color indexed="81"/>
            <rFont val="Tahoma"/>
            <family val="2"/>
          </rPr>
          <t xml:space="preserve">You can tell NodeXL to calculate this and other graph metrics by going to NodeXL, Analysis, Graph Metrics in the Ribbon.
</t>
        </r>
      </text>
    </comment>
    <comment ref="X2" authorId="2" shapeId="0">
      <text>
        <r>
          <rPr>
            <b/>
            <sz val="8"/>
            <color indexed="81"/>
            <rFont val="Tahoma"/>
            <family val="2"/>
          </rPr>
          <t xml:space="preserve">Vertex PageRank
</t>
        </r>
        <r>
          <rPr>
            <sz val="8"/>
            <color indexed="81"/>
            <rFont val="Tahoma"/>
            <family val="2"/>
          </rPr>
          <t>You can tell NodeXL to calculate this and other graph metrics by going to NodeXL, Analysis, Graph Metrics in the Ribbon.</t>
        </r>
      </text>
    </comment>
    <comment ref="Y2" authorId="0" shapeId="0">
      <text>
        <r>
          <rPr>
            <b/>
            <sz val="8"/>
            <color indexed="81"/>
            <rFont val="Tahoma"/>
            <family val="2"/>
          </rPr>
          <t xml:space="preserve">Vertex Clustering Coefficient
</t>
        </r>
        <r>
          <rPr>
            <sz val="8"/>
            <color indexed="81"/>
            <rFont val="Tahoma"/>
            <family val="2"/>
          </rPr>
          <t xml:space="preserve">You can tell NodeXL to calculate this and other graph metrics by going to NodeXL, Analysis, Graph Metrics in the Ribbon.
</t>
        </r>
      </text>
    </comment>
    <comment ref="Z2" authorId="2" shapeId="0">
      <text>
        <r>
          <rPr>
            <b/>
            <sz val="8"/>
            <color indexed="81"/>
            <rFont val="Tahoma"/>
            <family val="2"/>
          </rPr>
          <t>Vertex Reciprocated Pair Ratio</t>
        </r>
        <r>
          <rPr>
            <sz val="8"/>
            <color indexed="81"/>
            <rFont val="Tahoma"/>
            <family val="2"/>
          </rPr>
          <t xml:space="preserve">
You can tell NodeXL to calculate this and other graph metrics by going to NodeXL, Analysis, Graph Metrics in the Ribbon.</t>
        </r>
      </text>
    </comment>
    <comment ref="AA2" authorId="0" shapeId="0">
      <text>
        <r>
          <rPr>
            <b/>
            <sz val="8"/>
            <color indexed="81"/>
            <rFont val="Tahoma"/>
            <family val="2"/>
          </rPr>
          <t xml:space="preserve">Vertex ID
</t>
        </r>
        <r>
          <rPr>
            <sz val="8"/>
            <color indexed="81"/>
            <rFont val="Tahoma"/>
            <family val="2"/>
          </rPr>
          <t xml:space="preserve">
This is a unique ID that gets filled in automatically.  Do not edit this column.</t>
        </r>
      </text>
    </comment>
    <comment ref="AC2" authorId="0" shapeId="0">
      <text>
        <r>
          <rPr>
            <b/>
            <sz val="8"/>
            <color indexed="81"/>
            <rFont val="Tahoma"/>
            <family val="2"/>
          </rPr>
          <t>How to Add Your Own Columns</t>
        </r>
        <r>
          <rPr>
            <sz val="8"/>
            <color indexed="81"/>
            <rFont val="Tahoma"/>
            <family val="2"/>
          </rPr>
          <t xml:space="preserve">
If you want NodeXL to use any columns you add, you must add them to this table.  The table is distinguished from the rest of the worksheet by the table column headers in row 2, so you can tell where the table ends and the rest of the worksheet begins.
You can add a column to the right end of the table by simply typing a column name into the first empty cell in row 2.  Excel will automatically extend the table to the right to include the new column.
You can also insert a column anywhere within the table, but that will interfere with NodeXL's ability to show and hide groups of related columns and is not recommended.</t>
        </r>
        <r>
          <rPr>
            <b/>
            <sz val="8"/>
            <color indexed="81"/>
            <rFont val="Tahoma"/>
            <family val="2"/>
          </rPr>
          <t xml:space="preserve">
</t>
        </r>
      </text>
    </comment>
  </commentList>
</comments>
</file>

<file path=xl/comments3.xml><?xml version="1.0" encoding="utf-8"?>
<comments xmlns="http://schemas.openxmlformats.org/spreadsheetml/2006/main">
  <authors>
    <author>TonyAdmin</author>
    <author>Tony</author>
  </authors>
  <commentList>
    <comment ref="A2" authorId="0" shapeId="0">
      <text>
        <r>
          <rPr>
            <b/>
            <sz val="8"/>
            <color indexed="81"/>
            <rFont val="Tahoma"/>
            <family val="2"/>
          </rPr>
          <t>Group Name</t>
        </r>
        <r>
          <rPr>
            <sz val="8"/>
            <color indexed="81"/>
            <rFont val="Tahoma"/>
            <family val="2"/>
          </rPr>
          <t xml:space="preserve">
(In most cases, you should not edit this worksheet.  Instead, use the items on the NodeXL, Analysis, Groups menu to create and work with groups.)
Enter the name of the group.
</t>
        </r>
        <r>
          <rPr>
            <u/>
            <sz val="8"/>
            <color indexed="81"/>
            <rFont val="Tahoma"/>
            <family val="2"/>
          </rPr>
          <t xml:space="preserve">
Worksheet Overview</t>
        </r>
        <r>
          <rPr>
            <sz val="8"/>
            <color indexed="81"/>
            <rFont val="Tahoma"/>
            <family val="2"/>
          </rPr>
          <t xml:space="preserve">
A group is a set of related vertices.  Groups are usually indicated by vertex color and shape when the graph is refreshed.  All the vertices in one group might be blue disks, for example.
You can control how groups are shown using NodeXL, Analysis, Groups, Group Options.</t>
        </r>
        <r>
          <rPr>
            <b/>
            <sz val="8"/>
            <color indexed="81"/>
            <rFont val="Tahoma"/>
            <family val="2"/>
          </rPr>
          <t xml:space="preserve">
</t>
        </r>
      </text>
    </comment>
    <comment ref="B2" authorId="0" shapeId="0">
      <text>
        <r>
          <rPr>
            <b/>
            <sz val="8"/>
            <color indexed="81"/>
            <rFont val="Tahoma"/>
            <family val="2"/>
          </rPr>
          <t xml:space="preserve">Group Vertex Color
</t>
        </r>
        <r>
          <rPr>
            <sz val="8"/>
            <color indexed="81"/>
            <rFont val="Tahoma"/>
            <family val="2"/>
          </rPr>
          <t xml:space="preserve">
(In most cases, you should not edit this worksheet.  Instead, use the items on the NodeXL, Analysis, Groups menu to create and work with groups.)
To select a color to use for all vertices in the group,  right-click and select Select Color on the right-click menu.
If you are familiar with CSS color names, such as Red, MediumBlue, and DarkOliveGreen, you can enter one of the names instead of using Select Color.  Spaces in CSS color names are optional, so Medium Blue is the same as MediumBlue.
You can also enter a color in the format "R, G, B" (don't include the quotes), where R, G, and B are between 0 and 255.  Sample: "240, 12, 135".</t>
        </r>
      </text>
    </comment>
    <comment ref="C2" authorId="0" shapeId="0">
      <text>
        <r>
          <rPr>
            <b/>
            <sz val="8"/>
            <color indexed="81"/>
            <rFont val="Tahoma"/>
            <family val="2"/>
          </rPr>
          <t>Group Vertex Shape</t>
        </r>
        <r>
          <rPr>
            <sz val="8"/>
            <color indexed="81"/>
            <rFont val="Tahoma"/>
            <family val="2"/>
          </rPr>
          <t xml:space="preserve">
(In most cases, you should not edit this worksheet.  Instead, use the items on the NodeXL, Analysis, Groups menu to create and work with groups.)
Select a shape to use for all vertices in the group.
</t>
        </r>
        <r>
          <rPr>
            <u/>
            <sz val="8"/>
            <color indexed="81"/>
            <rFont val="Tahoma"/>
            <family val="2"/>
          </rPr>
          <t>Pasting</t>
        </r>
        <r>
          <rPr>
            <sz val="8"/>
            <color indexed="81"/>
            <rFont val="Tahoma"/>
            <family val="2"/>
          </rPr>
          <t xml:space="preserve">
If you want to paste shapes into this column, do not use the standard Paste command (Ctrl-V).  The standard Paste command removes the shape drop-downs from the column.  Instead, use Home, Paste, Paste Values in the Excel Ribbon.</t>
        </r>
      </text>
    </comment>
    <comment ref="D2" authorId="1" shapeId="0">
      <text>
        <r>
          <rPr>
            <b/>
            <sz val="8"/>
            <color indexed="81"/>
            <rFont val="Tahoma"/>
            <family val="2"/>
          </rPr>
          <t>Group Visibility</t>
        </r>
        <r>
          <rPr>
            <sz val="8"/>
            <color indexed="81"/>
            <rFont val="Tahoma"/>
            <family val="2"/>
          </rPr>
          <t xml:space="preserve">
Select an optional group visibility.
</t>
        </r>
        <r>
          <rPr>
            <b/>
            <sz val="8"/>
            <color indexed="81"/>
            <rFont val="Tahoma"/>
            <family val="2"/>
          </rPr>
          <t>Show</t>
        </r>
        <r>
          <rPr>
            <sz val="8"/>
            <color indexed="81"/>
            <rFont val="Tahoma"/>
            <family val="2"/>
          </rPr>
          <t xml:space="preserve">
Show the group's vertices and edges when the graph is refreshed.  This is the default.
</t>
        </r>
        <r>
          <rPr>
            <b/>
            <sz val="8"/>
            <color indexed="81"/>
            <rFont val="Tahoma"/>
            <family val="2"/>
          </rPr>
          <t>Skip</t>
        </r>
        <r>
          <rPr>
            <sz val="8"/>
            <color indexed="81"/>
            <rFont val="Tahoma"/>
            <family val="2"/>
          </rPr>
          <t xml:space="preserve">
Skip the group's vertices and edges.
</t>
        </r>
        <r>
          <rPr>
            <b/>
            <sz val="8"/>
            <color indexed="81"/>
            <rFont val="Tahoma"/>
            <family val="2"/>
          </rPr>
          <t>Hide</t>
        </r>
        <r>
          <rPr>
            <sz val="8"/>
            <color indexed="81"/>
            <rFont val="Tahoma"/>
            <family val="2"/>
          </rPr>
          <t xml:space="preserve">
Use the group's vertices and edges when laying out the graph, but then hide the group's vertices and edges.
</t>
        </r>
        <r>
          <rPr>
            <u/>
            <sz val="8"/>
            <color indexed="81"/>
            <rFont val="Tahoma"/>
            <family val="2"/>
          </rPr>
          <t>Formulas</t>
        </r>
        <r>
          <rPr>
            <sz val="8"/>
            <color indexed="81"/>
            <rFont val="Tahoma"/>
            <family val="2"/>
          </rPr>
          <t xml:space="preserve">
If you are using Excel formulas to compute the visibilities, you may find it helpful to use the numerical options instead of text:
1 = Show
0 = Skip
2 = Hide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
</t>
        </r>
      </text>
    </comment>
    <comment ref="E2" authorId="1" shapeId="0">
      <text>
        <r>
          <rPr>
            <b/>
            <sz val="8"/>
            <color indexed="81"/>
            <rFont val="Tahoma"/>
            <family val="2"/>
          </rPr>
          <t xml:space="preserve">Group Collapsed?
</t>
        </r>
        <r>
          <rPr>
            <sz val="8"/>
            <color indexed="81"/>
            <rFont val="Tahoma"/>
            <family val="2"/>
          </rPr>
          <t>(In most cases, you should not edit this worksheet.  Instead, use the items on the NodeXL, Analysis, Groups menu to create and work with groups.)</t>
        </r>
        <r>
          <rPr>
            <b/>
            <sz val="8"/>
            <color indexed="81"/>
            <rFont val="Tahoma"/>
            <family val="2"/>
          </rPr>
          <t xml:space="preserve">
</t>
        </r>
        <r>
          <rPr>
            <sz val="8"/>
            <color indexed="81"/>
            <rFont val="Tahoma"/>
            <family val="2"/>
          </rPr>
          <t xml:space="preserve">Set to Yes to collapse the group.
</t>
        </r>
        <r>
          <rPr>
            <u/>
            <sz val="8"/>
            <color indexed="81"/>
            <rFont val="Tahoma"/>
            <family val="2"/>
          </rPr>
          <t>Formulas</t>
        </r>
        <r>
          <rPr>
            <sz val="8"/>
            <color indexed="81"/>
            <rFont val="Tahoma"/>
            <family val="2"/>
          </rPr>
          <t xml:space="preserve">
If you are using Excel formulas to compute the collapsed values, you may find it helpful to use the numerical options instead of text:
0 = No
1 = Yes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t>
        </r>
        <r>
          <rPr>
            <sz val="9"/>
            <color indexed="81"/>
            <rFont val="Tahoma"/>
            <family val="2"/>
          </rPr>
          <t xml:space="preserve">
</t>
        </r>
      </text>
    </comment>
    <comment ref="F2" authorId="1" shapeId="0">
      <text>
        <r>
          <rPr>
            <b/>
            <sz val="8"/>
            <color indexed="81"/>
            <rFont val="Tahoma"/>
            <family val="2"/>
          </rPr>
          <t>Group Label</t>
        </r>
        <r>
          <rPr>
            <sz val="8"/>
            <color indexed="81"/>
            <rFont val="Tahoma"/>
            <family val="2"/>
          </rPr>
          <t xml:space="preserve">
Enter an optional group label.
Group labels are used when you choose to lay out each of the graph's groups in its own box (NodeXL, Graph, Layout, Layout Options), and when you collapse a group (NodeXL, Analysis, Groups, Collapse Selected Groups).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t>
        </r>
        <r>
          <rPr>
            <sz val="9"/>
            <color indexed="81"/>
            <rFont val="Tahoma"/>
            <family val="2"/>
          </rPr>
          <t xml:space="preserve">
</t>
        </r>
      </text>
    </comment>
    <comment ref="G2" authorId="1" shapeId="0">
      <text>
        <r>
          <rPr>
            <b/>
            <sz val="8"/>
            <color indexed="81"/>
            <rFont val="Tahoma"/>
            <family val="2"/>
          </rPr>
          <t xml:space="preserve">Collapsed Location
</t>
        </r>
        <r>
          <rPr>
            <sz val="8"/>
            <color indexed="81"/>
            <rFont val="Tahoma"/>
            <family val="2"/>
          </rPr>
          <t xml:space="preserve">
(In most cases, you should not edit this worksheet.  Instead, use the items on the NodeXL, Analysis, Groups menu to create and work with groups.)</t>
        </r>
        <r>
          <rPr>
            <b/>
            <sz val="8"/>
            <color indexed="81"/>
            <rFont val="Tahoma"/>
            <family val="2"/>
          </rPr>
          <t xml:space="preserve">
</t>
        </r>
        <r>
          <rPr>
            <sz val="8"/>
            <color indexed="81"/>
            <rFont val="Tahoma"/>
            <family val="2"/>
          </rPr>
          <t>Enter an optional location for the group when it is collapsed.
Collapsed X and Collapsed Y values should be between 0 and 9,999.  If you enter Collapsed X and Collapsed Y values, you should set NodeXL, Graph, Layout to "None" to prevent NodeXL from overwriting your values when you show the graph.</t>
        </r>
      </text>
    </comment>
    <comment ref="H2" authorId="1" shapeId="0">
      <text>
        <r>
          <rPr>
            <b/>
            <sz val="8"/>
            <color indexed="81"/>
            <rFont val="Tahoma"/>
            <family val="2"/>
          </rPr>
          <t xml:space="preserve">Collapsed Location
</t>
        </r>
        <r>
          <rPr>
            <sz val="8"/>
            <color indexed="81"/>
            <rFont val="Tahoma"/>
            <family val="2"/>
          </rPr>
          <t>(In most cases, you should not edit this worksheet.  Instead, use the items on the NodeXL, Analysis, Groups menu to create and work with groups.)
Enter an optional location for the group when it is collapsed.
Collapsed X and Collapsed Y values should be between 0 and 9,999.  If you enter Collapsed X and Collapsed Y values, you should set NodeXL, Graph, Layout to "None" to prevent NodeXL from overwriting your values when you show the graph.</t>
        </r>
      </text>
    </comment>
    <comment ref="K2" authorId="1" shapeId="0">
      <text>
        <r>
          <rPr>
            <b/>
            <sz val="8"/>
            <color indexed="81"/>
            <rFont val="Tahoma"/>
            <family val="2"/>
          </rPr>
          <t xml:space="preserve">Group Vertices
</t>
        </r>
        <r>
          <rPr>
            <sz val="8"/>
            <color indexed="81"/>
            <rFont val="Tahoma"/>
            <family val="2"/>
          </rPr>
          <t xml:space="preserve">
You can tell NodeXL to calculate this and other graph metrics by going to NodeXL, Analysis, Graph Metrics in the Ribbon.</t>
        </r>
        <r>
          <rPr>
            <b/>
            <sz val="9"/>
            <color indexed="81"/>
            <rFont val="Tahoma"/>
            <family val="2"/>
          </rPr>
          <t xml:space="preserve">
</t>
        </r>
        <r>
          <rPr>
            <sz val="9"/>
            <color indexed="81"/>
            <rFont val="Tahoma"/>
            <family val="2"/>
          </rPr>
          <t xml:space="preserve">
</t>
        </r>
      </text>
    </comment>
    <comment ref="L2" authorId="1" shapeId="0">
      <text>
        <r>
          <rPr>
            <b/>
            <sz val="8"/>
            <color indexed="81"/>
            <rFont val="Tahoma"/>
            <family val="2"/>
          </rPr>
          <t>Group Unique Edges</t>
        </r>
        <r>
          <rPr>
            <sz val="8"/>
            <color indexed="81"/>
            <rFont val="Tahoma"/>
            <family val="2"/>
          </rPr>
          <t xml:space="preserve">
You can tell NodeXL to calculate this and other graph metrics by going to NodeXL, Analysis, Graph Metrics in the Ribbon.</t>
        </r>
      </text>
    </comment>
    <comment ref="M2" authorId="1" shapeId="0">
      <text>
        <r>
          <rPr>
            <b/>
            <sz val="8"/>
            <color indexed="81"/>
            <rFont val="Tahoma"/>
            <family val="2"/>
          </rPr>
          <t>Group Edges With Duplicates</t>
        </r>
        <r>
          <rPr>
            <sz val="8"/>
            <color indexed="81"/>
            <rFont val="Tahoma"/>
            <family val="2"/>
          </rPr>
          <t xml:space="preserve">
You can tell NodeXL to calculate this and other graph metrics by going to NodeXL, Analysis, Graph Metrics in the Ribbon.</t>
        </r>
        <r>
          <rPr>
            <sz val="9"/>
            <color indexed="81"/>
            <rFont val="Tahoma"/>
            <family val="2"/>
          </rPr>
          <t xml:space="preserve">
</t>
        </r>
      </text>
    </comment>
    <comment ref="N2" authorId="1" shapeId="0">
      <text>
        <r>
          <rPr>
            <b/>
            <sz val="8"/>
            <color indexed="81"/>
            <rFont val="Tahoma"/>
            <family val="2"/>
          </rPr>
          <t>Group Total Edges</t>
        </r>
        <r>
          <rPr>
            <sz val="8"/>
            <color indexed="81"/>
            <rFont val="Tahoma"/>
            <family val="2"/>
          </rPr>
          <t xml:space="preserve">
You can tell NodeXL to calculate this and other graph metrics by going to NodeXL, Analysis, Graph Metrics in the Ribbon.</t>
        </r>
        <r>
          <rPr>
            <sz val="9"/>
            <color indexed="81"/>
            <rFont val="Tahoma"/>
            <family val="2"/>
          </rPr>
          <t xml:space="preserve">
</t>
        </r>
      </text>
    </comment>
    <comment ref="O2" authorId="1" shapeId="0">
      <text>
        <r>
          <rPr>
            <b/>
            <sz val="8"/>
            <color indexed="81"/>
            <rFont val="Tahoma"/>
            <family val="2"/>
          </rPr>
          <t>Group Self-Loops</t>
        </r>
        <r>
          <rPr>
            <sz val="8"/>
            <color indexed="81"/>
            <rFont val="Tahoma"/>
            <family val="2"/>
          </rPr>
          <t xml:space="preserve">
You can tell NodeXL to calculate this and other graph metrics by going to NodeXL, Analysis, Graph Metrics in the Ribbon.</t>
        </r>
        <r>
          <rPr>
            <sz val="9"/>
            <color indexed="81"/>
            <rFont val="Tahoma"/>
            <family val="2"/>
          </rPr>
          <t xml:space="preserve">
</t>
        </r>
      </text>
    </comment>
    <comment ref="P2" authorId="1" shapeId="0">
      <text>
        <r>
          <rPr>
            <b/>
            <sz val="8"/>
            <color indexed="81"/>
            <rFont val="Tahoma"/>
            <family val="2"/>
          </rPr>
          <t xml:space="preserve">Group Reciprocated Vertex Pair Ratio
</t>
        </r>
        <r>
          <rPr>
            <sz val="8"/>
            <color indexed="81"/>
            <rFont val="Tahoma"/>
            <family val="2"/>
          </rPr>
          <t>You can tell NodeXL to calculate this and other graph metrics by going to NodeXL, Analysis, Graph Metrics in the Ribbon.</t>
        </r>
        <r>
          <rPr>
            <b/>
            <sz val="9"/>
            <color indexed="81"/>
            <rFont val="Tahoma"/>
            <family val="2"/>
          </rPr>
          <t xml:space="preserve">
</t>
        </r>
        <r>
          <rPr>
            <sz val="9"/>
            <color indexed="81"/>
            <rFont val="Tahoma"/>
            <family val="2"/>
          </rPr>
          <t xml:space="preserve">
</t>
        </r>
      </text>
    </comment>
    <comment ref="Q2" authorId="1" shapeId="0">
      <text>
        <r>
          <rPr>
            <b/>
            <sz val="8"/>
            <color indexed="81"/>
            <rFont val="Tahoma"/>
            <family val="2"/>
          </rPr>
          <t xml:space="preserve">Group Reciprocated Edge Ratio
</t>
        </r>
        <r>
          <rPr>
            <sz val="8"/>
            <color indexed="81"/>
            <rFont val="Tahoma"/>
            <family val="2"/>
          </rPr>
          <t>You can tell NodeXL to calculate this and other graph metrics by going to NodeXL, Analysis, Graph Metrics in the Ribbon.</t>
        </r>
      </text>
    </comment>
    <comment ref="R2" authorId="1" shapeId="0">
      <text>
        <r>
          <rPr>
            <b/>
            <sz val="8"/>
            <color indexed="81"/>
            <rFont val="Tahoma"/>
            <family val="2"/>
          </rPr>
          <t>Group Connected Components</t>
        </r>
        <r>
          <rPr>
            <sz val="8"/>
            <color indexed="81"/>
            <rFont val="Tahoma"/>
            <family val="2"/>
          </rPr>
          <t xml:space="preserve">
You can tell NodeXL to calculate this and other graph metrics by going to NodeXL, Analysis, Graph Metrics in the Ribbon.</t>
        </r>
        <r>
          <rPr>
            <b/>
            <sz val="8"/>
            <color indexed="81"/>
            <rFont val="Tahoma"/>
            <family val="2"/>
          </rPr>
          <t xml:space="preserve">
</t>
        </r>
      </text>
    </comment>
    <comment ref="S2" authorId="1" shapeId="0">
      <text>
        <r>
          <rPr>
            <b/>
            <sz val="8"/>
            <color indexed="81"/>
            <rFont val="Tahoma"/>
            <family val="2"/>
          </rPr>
          <t>Group Single-Vertex Connected Components</t>
        </r>
        <r>
          <rPr>
            <sz val="8"/>
            <color indexed="81"/>
            <rFont val="Tahoma"/>
            <family val="2"/>
          </rPr>
          <t xml:space="preserve">
You can tell NodeXL to calculate this and other graph metrics by going to NodeXL, Analysis, Graph Metrics in the Ribbon.</t>
        </r>
        <r>
          <rPr>
            <b/>
            <sz val="9"/>
            <color indexed="81"/>
            <rFont val="Tahoma"/>
            <family val="2"/>
          </rPr>
          <t xml:space="preserve">
</t>
        </r>
        <r>
          <rPr>
            <sz val="9"/>
            <color indexed="81"/>
            <rFont val="Tahoma"/>
            <family val="2"/>
          </rPr>
          <t xml:space="preserve">
</t>
        </r>
      </text>
    </comment>
    <comment ref="T2" authorId="1" shapeId="0">
      <text>
        <r>
          <rPr>
            <b/>
            <sz val="8"/>
            <color indexed="81"/>
            <rFont val="Tahoma"/>
            <family val="2"/>
          </rPr>
          <t>Group Maximum Vertices in a Connected Component</t>
        </r>
        <r>
          <rPr>
            <sz val="8"/>
            <color indexed="81"/>
            <rFont val="Tahoma"/>
            <family val="2"/>
          </rPr>
          <t xml:space="preserve">
You can tell NodeXL to calculate this and other graph metrics by going to NodeXL, Analysis, Graph Metrics in the Ribbon.
</t>
        </r>
        <r>
          <rPr>
            <sz val="9"/>
            <color indexed="81"/>
            <rFont val="Tahoma"/>
            <family val="2"/>
          </rPr>
          <t xml:space="preserve">
</t>
        </r>
      </text>
    </comment>
    <comment ref="U2" authorId="1" shapeId="0">
      <text>
        <r>
          <rPr>
            <b/>
            <sz val="8"/>
            <color indexed="81"/>
            <rFont val="Tahoma"/>
            <family val="2"/>
          </rPr>
          <t>Group Maximum Edges in a Connected Component</t>
        </r>
        <r>
          <rPr>
            <sz val="8"/>
            <color indexed="81"/>
            <rFont val="Tahoma"/>
            <family val="2"/>
          </rPr>
          <t xml:space="preserve">
You can tell NodeXL to calculate this and other graph metrics by going to NodeXL, Analysis, Graph Metrics in the Ribbon.</t>
        </r>
        <r>
          <rPr>
            <b/>
            <sz val="9"/>
            <color indexed="81"/>
            <rFont val="Tahoma"/>
            <family val="2"/>
          </rPr>
          <t xml:space="preserve">
</t>
        </r>
      </text>
    </comment>
    <comment ref="V2" authorId="1" shapeId="0">
      <text>
        <r>
          <rPr>
            <b/>
            <sz val="8"/>
            <color indexed="81"/>
            <rFont val="Tahoma"/>
            <family val="2"/>
          </rPr>
          <t>Group Maximum Geodesic Distance (Diameter)</t>
        </r>
        <r>
          <rPr>
            <sz val="8"/>
            <color indexed="81"/>
            <rFont val="Tahoma"/>
            <family val="2"/>
          </rPr>
          <t xml:space="preserve">
You can tell NodeXL to calculate this and other graph metrics by going to NodeXL, Analysis, Graph Metrics in the Ribbon.</t>
        </r>
      </text>
    </comment>
    <comment ref="W2" authorId="1" shapeId="0">
      <text>
        <r>
          <rPr>
            <b/>
            <sz val="8"/>
            <color indexed="81"/>
            <rFont val="Tahoma"/>
            <family val="2"/>
          </rPr>
          <t>Group Average Geodesic Distance</t>
        </r>
        <r>
          <rPr>
            <sz val="8"/>
            <color indexed="81"/>
            <rFont val="Tahoma"/>
            <family val="2"/>
          </rPr>
          <t xml:space="preserve">
You can tell NodeXL to calculate this and other graph metrics by going to NodeXL, Analysis, Graph Metrics in the Ribbon.</t>
        </r>
      </text>
    </comment>
    <comment ref="X2" authorId="1" shapeId="0">
      <text>
        <r>
          <rPr>
            <b/>
            <sz val="8"/>
            <color indexed="81"/>
            <rFont val="Tahoma"/>
            <family val="2"/>
          </rPr>
          <t>Group Graph Density</t>
        </r>
        <r>
          <rPr>
            <sz val="8"/>
            <color indexed="81"/>
            <rFont val="Tahoma"/>
            <family val="2"/>
          </rPr>
          <t xml:space="preserve">
You can tell NodeXL to calculate this and other graph metrics by going to NodeXL, Analysis, Graph Metrics in the Ribbon.</t>
        </r>
        <r>
          <rPr>
            <b/>
            <sz val="9"/>
            <color indexed="81"/>
            <rFont val="Tahoma"/>
            <family val="2"/>
          </rPr>
          <t xml:space="preserve">
</t>
        </r>
      </text>
    </comment>
  </commentList>
</comments>
</file>

<file path=xl/comments4.xml><?xml version="1.0" encoding="utf-8"?>
<comments xmlns="http://schemas.openxmlformats.org/spreadsheetml/2006/main">
  <authors>
    <author>TonyAdmin</author>
    <author>Tony</author>
  </authors>
  <commentList>
    <comment ref="A1" authorId="0" shapeId="0">
      <text>
        <r>
          <rPr>
            <b/>
            <sz val="8"/>
            <color indexed="81"/>
            <rFont val="Tahoma"/>
            <family val="2"/>
          </rPr>
          <t>Group Name</t>
        </r>
        <r>
          <rPr>
            <sz val="8"/>
            <color indexed="81"/>
            <rFont val="Tahoma"/>
            <family val="2"/>
          </rPr>
          <t xml:space="preserve">
(In most cases, you should not edit this worksheet.  Instead, use the items on the NodeXL, Analysis, Groups menu to create and work with groups.)
Enter the name of the group.  The group name must also be entered on the Groups worksheet.
</t>
        </r>
        <r>
          <rPr>
            <u/>
            <sz val="8"/>
            <color indexed="81"/>
            <rFont val="Tahoma"/>
            <family val="2"/>
          </rPr>
          <t>Worksheet Overview</t>
        </r>
        <r>
          <rPr>
            <sz val="8"/>
            <color indexed="81"/>
            <rFont val="Tahoma"/>
            <family val="2"/>
          </rPr>
          <t xml:space="preserve">
A group is a set of related vertices.  Groups are usually indicated by vertex color and shape when the graph is refreshed.  All the vertices in one group might be blue disks, for example.
You can control how groups are shown using NodeXL, Analysis, Groups, Group Options.</t>
        </r>
        <r>
          <rPr>
            <b/>
            <sz val="8"/>
            <color indexed="81"/>
            <rFont val="Tahoma"/>
            <family val="2"/>
          </rPr>
          <t xml:space="preserve">
</t>
        </r>
      </text>
    </comment>
    <comment ref="B1" authorId="0" shapeId="0">
      <text>
        <r>
          <rPr>
            <b/>
            <sz val="8"/>
            <color indexed="81"/>
            <rFont val="Tahoma"/>
            <family val="2"/>
          </rPr>
          <t>Vertex Name</t>
        </r>
        <r>
          <rPr>
            <sz val="8"/>
            <color indexed="81"/>
            <rFont val="Tahoma"/>
            <family val="2"/>
          </rPr>
          <t xml:space="preserve">
(In most cases, you should not edit this worksheet.  Instead, use the items on the NodeXL, Analysis, Groups menu to create and work with groups.)
Enter the name of a vertex to include in this group.</t>
        </r>
      </text>
    </comment>
    <comment ref="C1" authorId="1" shapeId="0">
      <text>
        <r>
          <rPr>
            <b/>
            <sz val="8"/>
            <color indexed="81"/>
            <rFont val="Tahoma"/>
            <family val="2"/>
          </rPr>
          <t xml:space="preserve">Vertex ID
</t>
        </r>
        <r>
          <rPr>
            <sz val="8"/>
            <color indexed="81"/>
            <rFont val="Tahoma"/>
            <family val="2"/>
          </rPr>
          <t xml:space="preserve">
This gets filled in by the items on the NodeXL, Analysis, Groups menu.</t>
        </r>
        <r>
          <rPr>
            <b/>
            <sz val="9"/>
            <color indexed="81"/>
            <rFont val="Tahoma"/>
            <family val="2"/>
          </rPr>
          <t xml:space="preserve">
</t>
        </r>
        <r>
          <rPr>
            <sz val="9"/>
            <color indexed="81"/>
            <rFont val="Tahoma"/>
            <family val="2"/>
          </rPr>
          <t xml:space="preserve">
</t>
        </r>
      </text>
    </comment>
  </commentList>
</comments>
</file>

<file path=xl/comments5.xml><?xml version="1.0" encoding="utf-8"?>
<comments xmlns="http://schemas.openxmlformats.org/spreadsheetml/2006/main">
  <authors>
    <author>TonyAdmin</author>
  </authors>
  <commentList>
    <comment ref="A1" authorId="0" shapeId="0">
      <text>
        <r>
          <rPr>
            <b/>
            <sz val="8"/>
            <color indexed="81"/>
            <rFont val="Tahoma"/>
            <family val="2"/>
          </rPr>
          <t>Overall Metrics</t>
        </r>
        <r>
          <rPr>
            <sz val="8"/>
            <color indexed="81"/>
            <rFont val="Tahoma"/>
            <family val="2"/>
          </rPr>
          <t xml:space="preserve">
</t>
        </r>
        <r>
          <rPr>
            <u/>
            <sz val="8"/>
            <color indexed="81"/>
            <rFont val="Tahoma"/>
            <family val="2"/>
          </rPr>
          <t>Worksheet Overview</t>
        </r>
        <r>
          <rPr>
            <sz val="8"/>
            <color indexed="81"/>
            <rFont val="Tahoma"/>
            <family val="2"/>
          </rPr>
          <t xml:space="preserve">
This worksheet displays overall graph metrics, which can be calculated using NodeXL, Analysis, Graph Metrics in the Ribbon.  It also displays overall readability metrics, which can be calculated using NodeXL, Graph, Layout, Calculate Readability Metrics.</t>
        </r>
      </text>
    </comment>
  </commentList>
</comments>
</file>

<file path=xl/sharedStrings.xml><?xml version="1.0" encoding="utf-8"?>
<sst xmlns="http://schemas.openxmlformats.org/spreadsheetml/2006/main" count="1131" uniqueCount="266">
  <si>
    <t>Vertex 1</t>
  </si>
  <si>
    <t>Vertex 2</t>
  </si>
  <si>
    <t>Color</t>
  </si>
  <si>
    <t>Width</t>
  </si>
  <si>
    <t>Opacity</t>
  </si>
  <si>
    <t>Vertex</t>
  </si>
  <si>
    <t>Valid Edge Visibilities</t>
  </si>
  <si>
    <t>Valid Vertex Visibilities</t>
  </si>
  <si>
    <t>Shape</t>
  </si>
  <si>
    <t>Valid Vertex Shapes</t>
  </si>
  <si>
    <t>Tooltip</t>
  </si>
  <si>
    <t>Visibility</t>
  </si>
  <si>
    <t>ID</t>
  </si>
  <si>
    <t>Locked?</t>
  </si>
  <si>
    <t>Valid Booleans Default False</t>
  </si>
  <si>
    <t>X</t>
  </si>
  <si>
    <t>Y</t>
  </si>
  <si>
    <t>Value</t>
  </si>
  <si>
    <t>Per-Workbook Setting</t>
  </si>
  <si>
    <t>Template Version</t>
  </si>
  <si>
    <t>Vertex Shape</t>
  </si>
  <si>
    <t>Vertex Color</t>
  </si>
  <si>
    <t>Table Name</t>
  </si>
  <si>
    <t>Column Name</t>
  </si>
  <si>
    <t>Selected Minimum</t>
  </si>
  <si>
    <t>Selected Maximum</t>
  </si>
  <si>
    <t>Layout Order</t>
  </si>
  <si>
    <t>Polar R</t>
  </si>
  <si>
    <t>Polar Angle</t>
  </si>
  <si>
    <t>Graph Directedness</t>
  </si>
  <si>
    <t>Undirected</t>
  </si>
  <si>
    <t>Degree</t>
  </si>
  <si>
    <t>In-Degree</t>
  </si>
  <si>
    <t>Out-Degree</t>
  </si>
  <si>
    <t>Betweenness Centrality</t>
  </si>
  <si>
    <t>Closeness Centrality</t>
  </si>
  <si>
    <t>Eigenvector Centrality</t>
  </si>
  <si>
    <t>Clustering Coefficient</t>
  </si>
  <si>
    <t>Dynamic Filter</t>
  </si>
  <si>
    <t>Visual Properties</t>
  </si>
  <si>
    <t>Do Not Edit</t>
  </si>
  <si>
    <t>Other Columns</t>
  </si>
  <si>
    <t>Graph Metrics</t>
  </si>
  <si>
    <t>Labels</t>
  </si>
  <si>
    <t>Layout</t>
  </si>
  <si>
    <t>Size</t>
  </si>
  <si>
    <t>Label</t>
  </si>
  <si>
    <t>Label Fill Color</t>
  </si>
  <si>
    <t>Image File</t>
  </si>
  <si>
    <t>This worksheet is no longer used but is retained to allow older versions of NodeXL to open workbooks created with NodeXL version 1.0.1.96 or later.</t>
  </si>
  <si>
    <t>Do not delete this worksheet.</t>
  </si>
  <si>
    <t>Show</t>
  </si>
  <si>
    <t>Skip</t>
  </si>
  <si>
    <t>Hide</t>
  </si>
  <si>
    <t>Show if in an Edge</t>
  </si>
  <si>
    <t>Circle</t>
  </si>
  <si>
    <t>Disk</t>
  </si>
  <si>
    <t>Sphere</t>
  </si>
  <si>
    <t>Square</t>
  </si>
  <si>
    <t>Solid Square</t>
  </si>
  <si>
    <t>Diamond</t>
  </si>
  <si>
    <t>Solid Diamond</t>
  </si>
  <si>
    <t>Triangle</t>
  </si>
  <si>
    <t>Solid Triangle</t>
  </si>
  <si>
    <t>Image</t>
  </si>
  <si>
    <t>No</t>
  </si>
  <si>
    <t>Yes</t>
  </si>
  <si>
    <t>Valid Vertex Label Positions</t>
  </si>
  <si>
    <t>Top Left</t>
  </si>
  <si>
    <t>Top Center</t>
  </si>
  <si>
    <t>Top Right</t>
  </si>
  <si>
    <t>Middle Left</t>
  </si>
  <si>
    <t>Middle Center</t>
  </si>
  <si>
    <t>Middle Right</t>
  </si>
  <si>
    <t>Bottom Left</t>
  </si>
  <si>
    <t>Bottom Center</t>
  </si>
  <si>
    <t>Bottom Right</t>
  </si>
  <si>
    <t>Label Position</t>
  </si>
  <si>
    <t>Auto Layout on Open</t>
  </si>
  <si>
    <t>Degree Bin</t>
  </si>
  <si>
    <t>Degree Frequency</t>
  </si>
  <si>
    <t>Minimum Degree</t>
  </si>
  <si>
    <t>Maximum Degree</t>
  </si>
  <si>
    <t>Average Degree</t>
  </si>
  <si>
    <t>Median Degree</t>
  </si>
  <si>
    <t>Not Available</t>
  </si>
  <si>
    <t>In-Degree Bin</t>
  </si>
  <si>
    <t>In-Degree Frequency</t>
  </si>
  <si>
    <t>Minimum In-Degree</t>
  </si>
  <si>
    <t>Maximum In-Degree</t>
  </si>
  <si>
    <t>Average In-Degree</t>
  </si>
  <si>
    <t>Median In-Degree</t>
  </si>
  <si>
    <t>Out-Degree Bin</t>
  </si>
  <si>
    <t>Out-Degree Frequency</t>
  </si>
  <si>
    <t>Minimum Out-Degree</t>
  </si>
  <si>
    <t>Maximum Out-Degree</t>
  </si>
  <si>
    <t>Average Out-Degree</t>
  </si>
  <si>
    <t>Median Out-Degree</t>
  </si>
  <si>
    <t>Betweenness Centrality Bin</t>
  </si>
  <si>
    <t>Betweenness Centrality Frequency</t>
  </si>
  <si>
    <t>Minimum Betweenness Centrality</t>
  </si>
  <si>
    <t>Maximum Betweenness Centrality</t>
  </si>
  <si>
    <t>Average Betweenness Centrality</t>
  </si>
  <si>
    <t>Median Betweenness Centrality</t>
  </si>
  <si>
    <t>Closeness Centrality Bin</t>
  </si>
  <si>
    <t>Closeness Centrality Frequency</t>
  </si>
  <si>
    <t>Minimum Closeness Centrality</t>
  </si>
  <si>
    <t>Maximum Closeness Centrality</t>
  </si>
  <si>
    <t>Average Closeness Centrality</t>
  </si>
  <si>
    <t>Median Closeness Centrality</t>
  </si>
  <si>
    <t>Eigenvector Centrality Bin</t>
  </si>
  <si>
    <t>Eigenvector Centrality Frequency</t>
  </si>
  <si>
    <t>Minimum Eigenvector Centrality</t>
  </si>
  <si>
    <t>Maximum Eigenvector Centrality</t>
  </si>
  <si>
    <t>Average Eigenvector Centrality</t>
  </si>
  <si>
    <t>Median Eigenvector Centrality</t>
  </si>
  <si>
    <t>Clustering Coefficient Bin</t>
  </si>
  <si>
    <t>Clustering Coefficient Frequency</t>
  </si>
  <si>
    <t>Minimum Clustering Coefficient</t>
  </si>
  <si>
    <t>Maximum Clustering Coefficient</t>
  </si>
  <si>
    <t>Average Clustering Coefficient</t>
  </si>
  <si>
    <t>Median Clustering Coefficient</t>
  </si>
  <si>
    <t>Dynamic Filter Bin</t>
  </si>
  <si>
    <t>Dynamic Filter Frequency</t>
  </si>
  <si>
    <t>Bin Divisor</t>
  </si>
  <si>
    <t>No Metric Message</t>
  </si>
  <si>
    <t>Dynamic Filter Source Column Range</t>
  </si>
  <si>
    <t>Histogram Property</t>
  </si>
  <si>
    <t>TableName[ColumnName]</t>
  </si>
  <si>
    <t xml:space="preserve">The empty chart above is used to create histogram images for dynamic filters.  It is associated with two columns in the HistogramBins table on the Overall Metrics worksheet, and on the HistogramProperties table on that worksheet.  The chart is on this worksheet instead of the more logical Overall Metrics worksheet because the chart must be visible for a histogram image to be created.  If the chart where in Overall Metrics in a visible range the user would see it, whereas the user never sees this Misc worksheet because the entire worksheet is hidden. </t>
  </si>
  <si>
    <t>Style</t>
  </si>
  <si>
    <t>Valid Edge Styles</t>
  </si>
  <si>
    <t>Solid</t>
  </si>
  <si>
    <t>Dash</t>
  </si>
  <si>
    <t>Dot</t>
  </si>
  <si>
    <t>Dash Dot</t>
  </si>
  <si>
    <t>Dash Dot Dot</t>
  </si>
  <si>
    <t>PageRank</t>
  </si>
  <si>
    <t>PageRank Bin</t>
  </si>
  <si>
    <t>PageRank Frequency</t>
  </si>
  <si>
    <t>Minimum PageRank</t>
  </si>
  <si>
    <t>Maximum PageRank</t>
  </si>
  <si>
    <t>Average PageRank</t>
  </si>
  <si>
    <t>Median PageRank</t>
  </si>
  <si>
    <t>Group</t>
  </si>
  <si>
    <t>Collapsed?</t>
  </si>
  <si>
    <t>Vertices</t>
  </si>
  <si>
    <t>Vertex ID</t>
  </si>
  <si>
    <t>Unique Edges</t>
  </si>
  <si>
    <t>Edges With Duplicates</t>
  </si>
  <si>
    <t>Total Edges</t>
  </si>
  <si>
    <t>Self-Loops</t>
  </si>
  <si>
    <t>Connected Components</t>
  </si>
  <si>
    <t>Single-Vertex Connected Components</t>
  </si>
  <si>
    <t>Maximum Vertices in a Connected Component</t>
  </si>
  <si>
    <t>Maximum Edges in a Connected Component</t>
  </si>
  <si>
    <t>Maximum Geodesic Distance (Diameter)</t>
  </si>
  <si>
    <t>Average Geodesic Distance</t>
  </si>
  <si>
    <t>Graph Density</t>
  </si>
  <si>
    <t>Nowhere</t>
  </si>
  <si>
    <t>Label Text Color</t>
  </si>
  <si>
    <t>Label Font Size</t>
  </si>
  <si>
    <t>Graph Metric</t>
  </si>
  <si>
    <t>Readability Metric</t>
  </si>
  <si>
    <t>Valid Group Shapes</t>
  </si>
  <si>
    <t>Reciprocated?</t>
  </si>
  <si>
    <t>Collapsed Properties</t>
  </si>
  <si>
    <t>Collapsed X</t>
  </si>
  <si>
    <t>Collapsed Y</t>
  </si>
  <si>
    <t>Valid Group Visibilities</t>
  </si>
  <si>
    <t>Reciprocated Vertex Pair Ratio</t>
  </si>
  <si>
    <t>Reciprocated Edge Ratio</t>
  </si>
  <si>
    <t>Workbook Settings 1</t>
  </si>
  <si>
    <t>Workbook Settings Cell Count</t>
  </si>
  <si>
    <t>Argentina</t>
  </si>
  <si>
    <t>Chile</t>
  </si>
  <si>
    <t>Germany</t>
  </si>
  <si>
    <t>Australia</t>
  </si>
  <si>
    <t>Bangladesh</t>
  </si>
  <si>
    <t>Canada</t>
  </si>
  <si>
    <t>China</t>
  </si>
  <si>
    <t>Denmark</t>
  </si>
  <si>
    <t>France</t>
  </si>
  <si>
    <t>Greece</t>
  </si>
  <si>
    <t>Hong Kong</t>
  </si>
  <si>
    <t>Iceland</t>
  </si>
  <si>
    <t>Italy</t>
  </si>
  <si>
    <t>Japan</t>
  </si>
  <si>
    <t>Netherlands</t>
  </si>
  <si>
    <t>New Zealand</t>
  </si>
  <si>
    <t>Norway</t>
  </si>
  <si>
    <t>Singapore</t>
  </si>
  <si>
    <t>South Korea</t>
  </si>
  <si>
    <t>Sri Lanka</t>
  </si>
  <si>
    <t>Sweden</t>
  </si>
  <si>
    <t>Switzerland</t>
  </si>
  <si>
    <t>Taiwan</t>
  </si>
  <si>
    <t>Turkey</t>
  </si>
  <si>
    <t>United Kingdom</t>
  </si>
  <si>
    <t>United States</t>
  </si>
  <si>
    <t>Viet Nam</t>
  </si>
  <si>
    <t>Belgium</t>
  </si>
  <si>
    <t>Bulgaria</t>
  </si>
  <si>
    <t>Finland</t>
  </si>
  <si>
    <t>India</t>
  </si>
  <si>
    <t>Malta</t>
  </si>
  <si>
    <t>Poland</t>
  </si>
  <si>
    <t>Spain</t>
  </si>
  <si>
    <t>Brazil</t>
  </si>
  <si>
    <t>Portugal</t>
  </si>
  <si>
    <t>Congo</t>
  </si>
  <si>
    <t>Estonia</t>
  </si>
  <si>
    <t>Greenland</t>
  </si>
  <si>
    <t>Ireland</t>
  </si>
  <si>
    <t>Israel</t>
  </si>
  <si>
    <t>Kenya</t>
  </si>
  <si>
    <t>Lithuania</t>
  </si>
  <si>
    <t>Luxembourg</t>
  </si>
  <si>
    <t>Panama</t>
  </si>
  <si>
    <t>Saudi Arabia</t>
  </si>
  <si>
    <t>Slovenia</t>
  </si>
  <si>
    <t>Cape Verde</t>
  </si>
  <si>
    <t>Indonesia</t>
  </si>
  <si>
    <t>Thailand</t>
  </si>
  <si>
    <t>United Arab Emirates</t>
  </si>
  <si>
    <t>Croatia</t>
  </si>
  <si>
    <t>Cyprus</t>
  </si>
  <si>
    <t>Czech Republic</t>
  </si>
  <si>
    <t>Tunisia</t>
  </si>
  <si>
    <t>Egypt</t>
  </si>
  <si>
    <t>Fiji</t>
  </si>
  <si>
    <t>Guinea</t>
  </si>
  <si>
    <t>Mauritania</t>
  </si>
  <si>
    <t>Pakistan</t>
  </si>
  <si>
    <t>Russian Federation</t>
  </si>
  <si>
    <t>Malaysia</t>
  </si>
  <si>
    <t>Mexico</t>
  </si>
  <si>
    <t>Montenegro</t>
  </si>
  <si>
    <t>Serbia</t>
  </si>
  <si>
    <t>Puerto Rico</t>
  </si>
  <si>
    <t>Peru</t>
  </si>
  <si>
    <t>South Africa</t>
  </si>
  <si>
    <t>Graph History</t>
  </si>
  <si>
    <t>Autofill Workbook Results</t>
  </si>
  <si>
    <t>Workbook Settings 2</t>
  </si>
  <si>
    <t>Graph Type</t>
  </si>
  <si>
    <t>Modularity</t>
  </si>
  <si>
    <t>NodeXL Version</t>
  </si>
  <si>
    <t>Not Applicable</t>
  </si>
  <si>
    <t>Workbook Settings 3</t>
  </si>
  <si>
    <t>Edge Weight</t>
  </si>
  <si>
    <t>1.0.1.413</t>
  </si>
  <si>
    <t>G1</t>
  </si>
  <si>
    <t>0, 12, 96</t>
  </si>
  <si>
    <t>Vertex Group</t>
  </si>
  <si>
    <t>Vertex 1 Group</t>
  </si>
  <si>
    <t>Vertex 2 Group</t>
  </si>
  <si>
    <t>Group 1</t>
  </si>
  <si>
    <t>Group 2</t>
  </si>
  <si>
    <t>Edges</t>
  </si>
  <si>
    <t>▓0▓0▓0▓True▓Black▓Black▓▓Edge Weight▓1▓207▓0▓1▓10▓False▓▓0▓0▓0▓0▓0▓False▓▓0▓0▓0▓True▓Black▓Black▓▓Degree▓1▓34▓0▓1.5▓10▓False▓▓0▓0▓0▓0▓0▓False▓▓0▓0▓0▓0▓0▓False▓▓0▓0▓0▓0▓0▓False</t>
  </si>
  <si>
    <t>Total Weight</t>
  </si>
  <si>
    <t xml:space="preserve">&lt;?xml version="1.0" encoding="utf-8"?&gt;_x000D_
&lt;configuration&gt;_x000D_
  &lt;configSections&gt;_x000D_
    &lt;sectionGroup name="userSettings" type="System.Configuration.UserSettingsGroup, System, Version=2.0.0.0, Culture=neutral, PublicKeyToken=b77a5c561934e089"&gt;_x000D_
      &lt;section name="GroupUserSettings" type="System.Configuration.ClientSettingsSection, System, Version=2.0.0.0, Culture=neutral, PublicKeyToken=b77a5c561934e089" allowExeDefinition="MachineToLocalUser" requirePermission="false" /&gt;_x000D_
      &lt;section name="MergeDuplicateEdgesUserSettings" type="System.Configuration.ClientSettingsSection, System, Version=2.0.0.0, Culture=neutral, PublicKeyToken=b77a5c561934e089" allowExeDefinition="MachineToLocalUser" requirePermission="false" /&gt;_x000D_
      &lt;section name="AutoScaleUserSettings" type="System.Configuration.ClientSettingsSection, System, Version=2.0.0.0, Culture=neutral, PublicKeyToken=b77a5c561934e089" allowExeDefinition="MachineToLocalUser" requirePermission="false" /&gt;_x000D_
      &lt;section name="ColumnGroupUserSettings" type="System.Configuration.ClientSettingsSection, System, Version=2.0.0.0, Culture=neutral, PublicKeyToken=b77a5c561934e089" allowExeDefinition="MachineToLocalUser" requirePermission="false" /&gt;_x000D_
      &lt;section name="GraphMetricUserSettings" type="System.Configuration.ClientSettingsSection, System, Version=2.0.0.0, Culture=neutral, PublicKeyToken=b77a5c561934e089" allowExeDefinition="MachineToLocalUser" requirePermission="false" /&gt;_x000D_
      &lt;section name="LayoutUserSettings" type="System.Configuration.ClientSettingsSection, System, Version=2.0.0.0, Culture=neutral, PublicKeyToken=b77a5c561934e089" allowExeDefinition="MachineToLocalUser" requirePermission="false" /&gt;_x000D_
      &lt;section name="GeneralUserSettings4" type="System.Configuration.ClientSettingsSection, System, Version=2.0.0.0, Culture=neutral, PublicKeyToken=b77a5c561934e089" allowExeDefinition="MachineToLocalUser" requirePermission="false" /&gt;_x000D_
      &lt;section name="GraphZoomAndScaleUserSettings" type="System.Configuration.ClientSettingsSection, System, Version=2.0.0.0, Culture=neutral, PublicKeyToken=b77a5c561934e089" allowExeDefinition="MachineToLocalUser" requirePermission="false" /&gt;_x000D_
      &lt;section name="AutoFillUserSettings3" type="System.Configuration.ClientSettingsSection, System, Version=2.0.0.0, Culture=neutral, PublicKeyToken=b77a5c561934e089" allowExeDefinition="MachineToLocalUser" requirePermission="false" /&gt;_x000D_
    &lt;/sectionGroup&gt;_x000D_
  &lt;/configSections&gt;_x000D_
  &lt;userSettings&gt;_x000D_
    &lt;GroupUserSettings&gt;_x000D_
      &lt;setting name="ReadGroups" serializeAs="String"&gt;_x000D_
        &lt;value&gt;True&lt;/value&gt;_x000D_
      &lt;/setting&gt;_x000D_
    &lt;/GroupUserSettings&gt;_x000D_
    &lt;MergeDuplicateEdgesUserSettings&gt;_x000D_
      &lt;setting name="ThirdColumnNameForDuplicateDetection" serializeAs="String"&gt;_x000D_
        &lt;value /&gt;_x000D_
      &lt;/setting&gt;_x000D_
      &lt;setting name="DeleteDuplicates" serializeAs="String"&gt;_x000D_
        &lt;value&gt;True&lt;/value&gt;_x000D_
      &lt;/setting&gt;_x000D_
      &lt;setting name="CountDuplicates" serializeAs="String"&gt;_x000D_
        &lt;value&gt;False&lt;/value&gt;_x000D_
      &lt;/setting&gt;_x000D_
    &lt;/MergeDuplicateEdgesUserSettings&gt;_x000D_
    &lt;AutoScaleUserSettings&gt;_x000D_
      &lt;setting name="AutoScale" serializeAs="String"&gt;_x000D_
        &lt;value&gt;False&lt;/value&gt;_x000D_
      &lt;/setting&gt;_x000D_
    &lt;/AutoScaleUserSettings&gt;_x000D_
    &lt;ColumnGroupUserSettings&gt;_x000D_
      &lt;setting name="ColumnGroupsToShow" serializeAs="String"&gt;_x000D_
        &lt;value&gt;EdgeDoNotHide, EdgeVisualAttributes, EdgeLabels, EdgeGraphMetrics, EdgeOtherColumns, VertexDoNotHide, VertexVisualAttributes, VertexGraphMetrics, VertexLabels, VertexOtherColumns, GroupDoNotHide, GroupVisualAttributes, GroupLabels, GroupGraphMetrics, GroupEdgeDoNotHide, GroupEdgeGraphMetrics&lt;/value&gt;_x000D_
      &lt;/setting&gt;_x000D_
    &lt;/ColumnGroupUserSettings&gt;_x000D_
    &lt;GraphMetricUserSettings&gt;_x000D_
      &lt;setting name="GraphMetricsToCalculate" serializeAs="String"&gt;_x000D_
        &lt;value&gt;Degree, ClusteringCoefficient, BrandesFastCentralities, EigenvectorCentrality, PageRank, OverallMetrics, GroupMetrics, TopNBy, Words, EdgeCreation, TimeSeries, Paths, NetworkTopItems&lt;/value&gt;_x000D_
      &lt;/setting&gt;_x000D_
    &lt;/GraphMetricUserSettings&gt;_x000D_
    &lt;LayoutUserSettings&gt;_x000D_
      &lt;setting name="Layout" serializeAs="String"&gt;_x000D_
        &lt;value&gt;FruchtermanReingold&lt;/value&gt;_x000D_
      &lt;/setting&gt;_x000D_
      &lt;setting name="FruchtermanReingoldIterations" serializeAs="String"&gt;_x000D_
        &lt;value&gt;10&lt;/value&gt;_x000D_
      &lt;/setting&gt;_x000D_
      &lt;setting name="IntergroupEdgeStyle" serializeAs="String"&gt;_x000D_
        &lt;value&gt;Show&lt;/value&gt;_x000D_
      &lt;/setting&gt;_x000D_
      &lt;setting name="FruchtermanReingoldC" serializeAs="String"&gt;_x000D_
        &lt;value&gt;3&lt;/value&gt;_x000D_
      &lt;/setting&gt;_x000D_
      &lt;setting name="BoxLayoutAlgorithm" serializeAs="String"&gt;_x000D_
        &lt;value&gt;Treemap&lt;/value&gt;_x000D_
      &lt;/setting&gt;_x000D_
      &lt;setting name="ImproveLayoutOfGroups" serializeAs="String"&gt;_x000D_
        &lt;value&gt;True&lt;/value&gt;_x000D_
      &lt;/setting&gt;_x000D_
      &lt;setting name="LayoutStyle" serializeAs="String"&gt;_x000D_
        &lt;value&gt;UseGroups&lt;/value&gt;_x000D_
      &lt;/setting&gt;_x000D_
      &lt;setting name="GroupRectanglePenWidth" serializeAs="String"&gt;_x000D_
        &lt;value&gt;1&lt;/value&gt;_x000D_
      &lt;/setting&gt;_x000D_
      &lt;setting name="Margin" serializeAs="String"&gt;_x000D_
        &lt;value&gt;6&lt;/value&gt;_x000D_
      &lt;/setting&gt;_x000D_
    &lt;/LayoutUserSettings&gt;_x000D_
    &lt;GeneralUserSettings4&gt;_x000D_
      &lt;setting name="ReadGroupLabels" serializeAs="String"&gt;_x000D_
        &lt;value&gt;True&lt;/value&gt;_x000D_
      &lt;/setting&gt;_x000D_
      &lt;setting name="ReadVertexLabels" serializeAs="String"&gt;_x000D_
        &lt;value&gt;True&lt;/value&gt;_x000D_
      &lt;/setting&gt;_x000D_
      &lt;setting name="ReadEdgeLabels" serializeAs="String"&gt;_x000D_
        &lt;value&gt;True&lt;/value&gt;_x000D_
      &lt;/setting&gt;_x000D_
      &lt;setting name="ShowGraphLegend" serializeAs="String"&gt;_x000D_
        &lt;value&gt;False&lt;/value&gt;_x000D_
      &lt;/setting&gt;_x000D_
      &lt;setting name="ShowGraphAxes" serializeAs="String"&gt;_x000D_
        &lt;value&gt;False&lt;/value&gt;_x000D_
      &lt;/setting&gt;_x000D_
      &lt;setting name="EdgeColor" serializeAs="String"&gt;_x000D_
        &lt;value&gt;Silver&lt;/value&gt;_x000D_
      &lt;/setting&gt;_x000D_
      &lt;setting name="AxisFont" serializeAs="String"&gt;_x000D_
        &lt;value&gt;Microsoft Sans Serif, 8.25pt&lt;/value&gt;_x000D_
      &lt;/setting&gt;_x000D_
      &lt;setting name="EdgeBezierDisplacementFactor" serializeAs="String"&gt;_x000D_
        &lt;value&gt;0.2&lt;/value&gt;_x000D_
      &lt;/setting&gt;_x000D_
      &lt;setting </t>
  </si>
  <si>
    <t>name="BackgroundImageUri" serializeAs="String"&gt;_x000D_
        &lt;value /&gt;_x000D_
      &lt;/setting&gt;_x000D_
      &lt;setting name="VertexRadius" serializeAs="String"&gt;_x000D_
        &lt;value&gt;1.5&lt;/value&gt;_x000D_
      &lt;/setting&gt;_x000D_
      &lt;setting name="EdgeWidth" serializeAs="String"&gt;_x000D_
        &lt;value&gt;1&lt;/value&gt;_x000D_
      &lt;/setting&gt;_x000D_
      &lt;setting name="RelativeArrowSize" serializeAs="String"&gt;_x000D_
        &lt;value&gt;3&lt;/value&gt;_x000D_
      &lt;/setting&gt;_x000D_
      &lt;setting name="VertexEffect" serializeAs="String"&gt;_x000D_
        &lt;value&gt;None&lt;/value&gt;_x000D_
      &lt;/setting&gt;_x000D_
      &lt;setting name="VertexRelativeOuterGlowSize" serializeAs="String"&gt;_x000D_
        &lt;value&gt;3&lt;/value&gt;_x000D_
      &lt;/setting&gt;_x000D_
      &lt;setting name="VertexColor" serializeAs="String"&gt;_x000D_
        &lt;value&gt;Black&lt;/value&gt;_x000D_
      &lt;/setting&gt;_x000D_
      &lt;setting name="VertexAlpha" serializeAs="String"&gt;_x000D_
        &lt;value&gt;100&lt;/value&gt;_x000D_
      &lt;/setting&gt;_x000D_
      &lt;setting name="LabelUserSettings" serializeAs="String"&gt;_x000D_
        &lt;value&gt;Microsoft Sans Serif, 8.25pt	White	BottomCenter	2147483647	2147483647	Black	True	200	Black	86	MiddleCenter	Microsoft Sans Serif, 8.25pt	Microsoft Sans Serif, 14.25pt&lt;/value&gt;_x000D_
      &lt;/setting&gt;_x000D_
      &lt;setting name="SelectedVertexColor" serializeAs="String"&gt;_x000D_
        &lt;value&gt;Red&lt;/value&gt;_x000D_
      &lt;/setting&gt;_x000D_
      &lt;setting name="BackColor" serializeAs="String"&gt;_x000D_
        &lt;value&gt;White&lt;/value&gt;_x000D_
      &lt;/setting&gt;_x000D_
      &lt;setting name="AutoSelect" serializeAs="String"&gt;_x000D_
        &lt;value&gt;True&lt;/value&gt;_x000D_
      &lt;/setting&gt;_x000D_
      &lt;setting name="EdgeAlpha" serializeAs="String"&gt;_x000D_
        &lt;value&gt;100&lt;/value&gt;_x000D_
      &lt;/setting&gt;_x000D_
      &lt;setting name="AutoReadWorkbook" serializeAs="String"&gt;_x000D_
        &lt;value&gt;True&lt;/value&gt;_x000D_
      &lt;/setting&gt;_x000D_
      &lt;setting name="EdgeBundlerStraightening" serializeAs="String"&gt;_x000D_
        &lt;value&gt;0.15&lt;/value&gt;_x000D_
      &lt;/setting&gt;_x000D_
      &lt;setting name="VertexImageSize" serializeAs="String"&gt;_x000D_
        &lt;value&gt;100&lt;/value&gt;_x000D_
      &lt;/setting&gt;_x000D_
      &lt;setting name="SelectedEdgeColor" serializeAs="String"&gt;_x000D_
        &lt;value&gt;Red&lt;/value&gt;_x000D_
      &lt;/setting&gt;_x000D_
      &lt;setting name="VertexShape" serializeAs="String"&gt;_x000D_
        &lt;value&gt;SolidTriangle&lt;/value&gt;_x000D_
      &lt;/setting&gt;_x000D_
      &lt;setting name="EdgeCurveStyle" serializeAs="String"&gt;_x000D_
        &lt;value&gt;Straight&lt;/value&gt;_x000D_
      &lt;/setting&gt;_x000D_
    &lt;/GeneralUserSettings4&gt;_x000D_
    &lt;GraphZoomAndScaleUserSettings&gt;_x000D_
      &lt;setting name="GraphScale" serializeAs="String"&gt;_x000D_
        &lt;value&gt;1&lt;/value&gt;_x000D_
      &lt;/setting&gt;_x000D_
    &lt;/GraphZoomAndScaleUserSettings&gt;_x000D_
    &lt;AutoFillUserSettings3&gt;_x000D_
      &lt;setting name="EdgeWidthSourceColumnName" serializeAs="String"&gt;_x000D_
        &lt;value&gt;Edge Weight&lt;/value&gt;_x000D_
      &lt;/setting&gt;_x000D_
      &lt;setting name="VertexLayoutOrderSourceColumnName" serializeAs="String"&gt;_x000D_
        &lt;value /&gt;_x000D_
      &lt;/setting&gt;_x000D_
      &lt;setting name="VertexLabelFillColorSourceColumnName" serializeAs="String"&gt;_x000D_
        &lt;value /&gt;_x000D_
      &lt;/setting&gt;_x000D_
      &lt;setting name="VertexPolarRSourceColumnName" serializeAs="String"&gt;_x000D_
        &lt;value /&gt;_x000D_
      &lt;/setting&gt;_x000D_
      &lt;setting name="EdgeStyleSourceColumnName" serializeAs="String"&gt;_x000D_
        &lt;value /&gt;_x000D_
      &lt;/setting&gt;_x000D_
      &lt;setting name="VertexToolTipSourceColumnName" serializeAs="String"&gt;_x000D_
        &lt;value /&gt;_x000D_
      &lt;/setting&gt;_x000D_
      &lt;setting name="GroupCollapsedSourceColumnName" serializeAs="String"&gt;_x000D_
        &lt;value /&gt;_x000D_
      &lt;/setting&gt;_x000D_
      &lt;setting name="VertexShapeSourceColumnName" serializeAs="String"&gt;_x000D_
        &lt;value /&gt;_x000D_
      &lt;/setting&gt;_x000D_
      &lt;setting name="VertexYSourceColumnName" serializeAs="String"&gt;_x000D_
        &lt;value /&gt;_x000D_
      &lt;/setting&gt;_x000D_
      &lt;setting name="VertexColorSourceColumnName" serializeAs="String"&gt;_x000D_
        &lt;value /&gt;_x000D_
      &lt;/setting&gt;_x000D_
      &lt;setting name="VertexLabelPositionSourceColumnName" serializeAs="String"&gt;_x000D_
        &lt;value /&gt;_x000D_
      &lt;/setting&gt;_x000D_
      &lt;setting name="EdgeVisibilitySourceColumnName" serializeAs="String"&gt;_x000D_
        &lt;value /&gt;_x000D_
      &lt;/setting&gt;_x000D_
      &lt;setting name="EdgeLabelSourceColumnName" serializeAs="String"&gt;_x000D_
        &lt;value /&gt;_x000D_
      &lt;/setting&gt;_x000D_
      &lt;setting name="VertexVisibilitySourceColumnName" serializeAs="String"&gt;_x000D_
        &lt;value /&gt;_x000D_
      &lt;/setting&gt;_x000D_
      &lt;setting name="GroupLabelSourceColumnName" serializeAs="String"&gt;_x000D_
        &lt;value /&gt;_x000D_
      &lt;/setting&gt;_x000D_
      &lt;setting name="VertexAlphaSourceColumnName" serializeAs="String"&gt;_x000D_
        &lt;value /&gt;_x000D_
      &lt;/setting&gt;_x000D_
      &lt;setting name="VertexRadiusSourceColumnName" serializeAs="String"&gt;_x000D_
        &lt;value&gt;Degree&lt;/value&gt;_x000D_
      &lt;/setting&gt;_x000D_
      &lt;setting name="EdgeColorSourceColumnName" serializeAs="String"&gt;_x000D_
        &lt;value /&gt;_x000D_
      &lt;/setting&gt;_x000D_
      &lt;setting name="VertexLabelSourceColumnName" serializeAs="String"&gt;_x000D_
        &lt;value /&gt;_x000D_
      &lt;/setting&gt;_x000D_
      &lt;setting name="VertexPolarAngleSourceColumnName" serializeAs="String"&gt;_x000D_
        &lt;value /&gt;_x000D_
      &lt;/setting&gt;_x000D_
      &lt;setting name="EdgeAlphaSourceColumnName" serializeAs="String"&gt;_x000D_
        &lt;value /&gt;_x000D_
      &lt;/setting&gt;_x000D_
      &lt;setting name="VertexXSourceColumnName" serializeAs="String"&gt;_x000D_
        &lt;value /&gt;_x000D_
      &lt;/setting&gt;_x000D_
      &lt;setting name="VertexColorDetails" serializeAs="String"&gt;_x000D_
        &lt;value&gt;False	False	0	10	241, 137, 4	46, 7, 195	False	False	True&lt;/value&gt;_x000D_
      &lt;/setting&gt;_x000D_
      &lt;setting name="EdgeColorDetails" serializeAs="String"&gt;_x000D_
        &lt;value&gt;False	False	0	10	241, 137, 4	46, 7, 195	False	False	True&lt;/value&gt;_x000D_
      &lt;/setting&gt;_x000D_
      &lt;setting name="VertexLabelFillColorDetails" serializeAs="String"&gt;_x000D_
        &lt;value&gt;False	False	0	10	241, 137, 4	46, 7, 195	False	False	True&lt;/value&gt;_x000D_
      &lt;/setting&gt;_x000D_
      &lt;setting name="EdgeVisibilityDetails" serializeAs="String"&gt;_x000D_
        &lt;value&gt;GreaterThan	0	Show	Skip&lt;/value&gt;_x000D_
      &lt;/setting&gt;_x000D_
      &lt;setting name="VertexAlphaDetails" serializeAs="String"&gt;_x000D_
        &lt;value&gt;False	False	0	100	10	100	False	False&lt;/value&gt;_x000D_
      &lt;/setting&gt;_x000D_
      &lt;setting name="VertexLabelPositionDetails" serializeAs="String"&gt;_x000D_
        &lt;value&gt;GreaterThan	0	Bottom Center	Nowhere&lt;/value&gt;_x000D_
      &lt;/setting&gt;_x000D_
      &lt;setting name="VertexShapeDetails" serializeAs="String"&gt;_x000D_
        &lt;value&gt;GreaterThan	0	Solid Square	Disk&lt;/value&gt;_x000D_
      &lt;/setting&gt;_x000D_
      &lt;setting name="GroupCollapsedDetails" serialize</t>
  </si>
  <si>
    <t>As="String"&gt;_x000D_
        &lt;value&gt;GreaterThan	0	Yes	No&lt;/value&gt;_x000D_
      &lt;/setting&gt;_x000D_
      &lt;setting name="EdgeWidthDetails" serializeAs="String"&gt;_x000D_
        &lt;value&gt;False	False	1	10	1	10	False	False&lt;/value&gt;_x000D_
      &lt;/setting&gt;_x000D_
      &lt;setting name="VertexPolarRDetails" serializeAs="String"&gt;_x000D_
        &lt;value&gt;False	False	0	0	0	1	False	False&lt;/value&gt;_x000D_
      &lt;/setting&gt;_x000D_
      &lt;setting name="EdgeStyleDetails" serializeAs="String"&gt;_x000D_
        &lt;value&gt;GreaterThan	0	Solid	Dash&lt;/value&gt;_x000D_
      &lt;/setting&gt;_x000D_
      &lt;setting name="VertexPolarAngleDetails" serializeAs="String"&gt;_x000D_
        &lt;value&gt;False	False	0	0	0	359	False	False&lt;/value&gt;_x000D_
      &lt;/setting&gt;_x000D_
      &lt;setting name="VertexRadiusDetails" serializeAs="String"&gt;_x000D_
        &lt;value&gt;False	False	1	10	1.5	10	False	False&lt;/value&gt;_x000D_
      &lt;/setting&gt;_x000D_
      &lt;setting name="VertexXDetails" serializeAs="String"&gt;_x000D_
        &lt;value&gt;False	False	0	0	0	9999	False	False&lt;/value&gt;_x000D_
      &lt;/setting&gt;_x000D_
      &lt;setting name="EdgeAlphaDetails" serializeAs="String"&gt;_x000D_
        &lt;value&gt;False	False	0	100	10	100	False	False&lt;/value&gt;_x000D_
      &lt;/setting&gt;_x000D_
      &lt;setting name="VertexLayoutOrderDetails" serializeAs="String"&gt;_x000D_
        &lt;value&gt;False	False	0	0	1	9999	False	False&lt;/value&gt;_x000D_
      &lt;/setting&gt;_x000D_
      &lt;setting name="VertexVisibilityDetails" serializeAs="String"&gt;_x000D_
        &lt;value&gt;GreaterThan	0	Show if in an Edge	Skip&lt;/value&gt;_x000D_
      &lt;/setting&gt;_x000D_
      &lt;setting name="VertexYDetails" serializeAs="String"&gt;_x000D_
        &lt;value&gt;False	False	0	0	0	9999	False	False&lt;/value&gt;_x000D_
      &lt;/setting&gt;_x000D_
    &lt;/AutoFillUserSettings3&gt;_x000D_
  &lt;/userSettings&gt;_x000D_
&lt;/configuration&gt;</t>
  </si>
  <si>
    <t>LayoutAlgorithm░The graph was laid out using the Fruchterman-Reingold layout algorithm.▓GraphDirectedness░The graph is undirected.▓GroupingDescription░The graph's vertices were grouped by connected component.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</si>
</sst>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
    <numFmt numFmtId="165" formatCode="#,##0.0"/>
    <numFmt numFmtId="166" formatCode="#,##0.000"/>
    <numFmt numFmtId="167" formatCode="0.000"/>
  </numFmts>
  <fonts count="15" x14ac:knownFonts="1">
    <font>
      <sz val="11"/>
      <color theme="1"/>
      <name val="Calibri"/>
      <family val="2"/>
      <scheme val="minor"/>
    </font>
    <font>
      <b/>
      <sz val="11"/>
      <color theme="1"/>
      <name val="Calibri"/>
      <family val="2"/>
      <scheme val="minor"/>
    </font>
    <font>
      <b/>
      <sz val="8"/>
      <color indexed="81"/>
      <name val="Tahoma"/>
      <family val="2"/>
    </font>
    <font>
      <sz val="8"/>
      <color indexed="81"/>
      <name val="Tahoma"/>
      <family val="2"/>
    </font>
    <font>
      <u/>
      <sz val="8"/>
      <color indexed="81"/>
      <name val="Tahoma"/>
      <family val="2"/>
    </font>
    <font>
      <sz val="11"/>
      <color theme="1"/>
      <name val="Calibri"/>
      <family val="2"/>
      <scheme val="minor"/>
    </font>
    <font>
      <sz val="11"/>
      <color theme="0"/>
      <name val="Calibri"/>
      <family val="2"/>
      <scheme val="minor"/>
    </font>
    <font>
      <b/>
      <sz val="11"/>
      <color theme="0"/>
      <name val="Calibri"/>
      <family val="2"/>
      <scheme val="minor"/>
    </font>
    <font>
      <b/>
      <sz val="9"/>
      <color indexed="81"/>
      <name val="Tahoma"/>
      <family val="2"/>
    </font>
    <font>
      <sz val="9"/>
      <color indexed="81"/>
      <name val="Tahoma"/>
      <family val="2"/>
    </font>
    <font>
      <sz val="11"/>
      <color theme="1"/>
      <name val="Calibri"/>
      <family val="2"/>
      <scheme val="minor"/>
    </font>
    <font>
      <sz val="10"/>
      <color indexed="8"/>
      <name val="Arial"/>
      <family val="2"/>
    </font>
    <font>
      <sz val="11"/>
      <color indexed="8"/>
      <name val="Calibri"/>
      <family val="2"/>
    </font>
    <font>
      <sz val="11"/>
      <color indexed="8"/>
      <name val="Calibri"/>
      <family val="2"/>
    </font>
    <font>
      <sz val="10"/>
      <color indexed="8"/>
      <name val="Arial"/>
      <family val="2"/>
    </font>
  </fonts>
  <fills count="12">
    <fill>
      <patternFill patternType="none"/>
    </fill>
    <fill>
      <patternFill patternType="gray125"/>
    </fill>
    <fill>
      <patternFill patternType="solid">
        <fgColor theme="1" tint="0.499984740745262"/>
        <bgColor indexed="64"/>
      </patternFill>
    </fill>
    <fill>
      <patternFill patternType="solid">
        <fgColor theme="4" tint="0.59996337778862885"/>
        <bgColor indexed="64"/>
      </patternFill>
    </fill>
    <fill>
      <patternFill patternType="solid">
        <fgColor theme="4" tint="0.39994506668294322"/>
        <bgColor indexed="64"/>
      </patternFill>
    </fill>
    <fill>
      <patternFill patternType="solid">
        <fgColor theme="4" tint="0.79998168889431442"/>
        <bgColor indexed="64"/>
      </patternFill>
    </fill>
    <fill>
      <patternFill patternType="solid">
        <fgColor theme="4" tint="-0.24994659260841701"/>
        <bgColor indexed="64"/>
      </patternFill>
    </fill>
    <fill>
      <patternFill patternType="solid">
        <fgColor theme="4"/>
        <bgColor theme="4"/>
      </patternFill>
    </fill>
    <fill>
      <patternFill patternType="solid">
        <fgColor theme="4" tint="0.59999389629810485"/>
        <bgColor theme="4" tint="0.59999389629810485"/>
      </patternFill>
    </fill>
    <fill>
      <patternFill patternType="solid">
        <fgColor theme="4" tint="0.79998168889431442"/>
        <bgColor theme="4" tint="0.79998168889431442"/>
      </patternFill>
    </fill>
    <fill>
      <patternFill patternType="solid">
        <fgColor rgb="FFFFFFCC"/>
      </patternFill>
    </fill>
    <fill>
      <patternFill patternType="solid">
        <fgColor indexed="22"/>
        <bgColor indexed="0"/>
      </patternFill>
    </fill>
  </fills>
  <borders count="16">
    <border>
      <left/>
      <right/>
      <top/>
      <bottom/>
      <diagonal/>
    </border>
    <border>
      <left style="thin">
        <color theme="0"/>
      </left>
      <right style="thin">
        <color theme="0"/>
      </right>
      <top style="thin">
        <color theme="0"/>
      </top>
      <bottom style="thin">
        <color theme="0"/>
      </bottom>
      <diagonal/>
    </border>
    <border>
      <left style="thin">
        <color theme="0"/>
      </left>
      <right/>
      <top/>
      <bottom/>
      <diagonal/>
    </border>
    <border>
      <left/>
      <right style="thin">
        <color theme="0"/>
      </right>
      <top/>
      <bottom style="thick">
        <color theme="0"/>
      </bottom>
      <diagonal/>
    </border>
    <border>
      <left/>
      <right/>
      <top/>
      <bottom style="thick">
        <color theme="0"/>
      </bottom>
      <diagonal/>
    </border>
    <border>
      <left/>
      <right style="thin">
        <color theme="0"/>
      </right>
      <top/>
      <bottom style="thin">
        <color theme="0"/>
      </bottom>
      <diagonal/>
    </border>
    <border>
      <left/>
      <right/>
      <top/>
      <bottom style="thin">
        <color theme="0"/>
      </bottom>
      <diagonal/>
    </border>
    <border>
      <left/>
      <right style="thin">
        <color theme="0"/>
      </right>
      <top/>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8"/>
      </left>
      <right style="thin">
        <color indexed="8"/>
      </right>
      <top style="thin">
        <color indexed="8"/>
      </top>
      <bottom style="thin">
        <color indexed="8"/>
      </bottom>
      <diagonal/>
    </border>
    <border>
      <left style="thin">
        <color indexed="22"/>
      </left>
      <right style="thin">
        <color indexed="22"/>
      </right>
      <top style="thin">
        <color indexed="22"/>
      </top>
      <bottom style="thin">
        <color indexed="22"/>
      </bottom>
      <diagonal/>
    </border>
    <border>
      <left style="thin">
        <color theme="0"/>
      </left>
      <right style="thin">
        <color theme="0"/>
      </right>
      <top/>
      <bottom style="thin">
        <color theme="0"/>
      </bottom>
      <diagonal/>
    </border>
  </borders>
  <cellStyleXfs count="13">
    <xf numFmtId="0" fontId="0" fillId="0" borderId="0"/>
    <xf numFmtId="49" fontId="5" fillId="2" borderId="1" applyNumberFormat="0" applyFont="0" applyAlignment="0" applyProtection="0"/>
    <xf numFmtId="0" fontId="5" fillId="0" borderId="0" applyNumberFormat="0" applyFont="0" applyFill="0" applyBorder="0" applyAlignment="0" applyProtection="0"/>
    <xf numFmtId="0" fontId="5" fillId="0" borderId="0" applyNumberFormat="0" applyFont="0" applyBorder="0" applyAlignment="0" applyProtection="0"/>
    <xf numFmtId="49" fontId="5" fillId="5" borderId="1" applyNumberFormat="0" applyFont="0" applyAlignment="0" applyProtection="0"/>
    <xf numFmtId="49" fontId="5" fillId="4" borderId="1" applyNumberFormat="0" applyAlignment="0" applyProtection="0"/>
    <xf numFmtId="0" fontId="6" fillId="6" borderId="1" applyNumberFormat="0" applyAlignment="0" applyProtection="0"/>
    <xf numFmtId="164" fontId="5" fillId="3" borderId="1" applyNumberFormat="0" applyFont="0" applyAlignment="0" applyProtection="0"/>
    <xf numFmtId="49" fontId="5" fillId="5" borderId="1" applyNumberFormat="0" applyFont="0" applyAlignment="0" applyProtection="0"/>
    <xf numFmtId="0" fontId="5" fillId="10" borderId="11" applyNumberFormat="0" applyFont="0" applyAlignment="0" applyProtection="0"/>
    <xf numFmtId="0" fontId="1" fillId="0" borderId="12" applyNumberFormat="0" applyFill="0" applyAlignment="0" applyProtection="0"/>
    <xf numFmtId="0" fontId="11" fillId="0" borderId="0"/>
    <xf numFmtId="0" fontId="14" fillId="0" borderId="0"/>
  </cellStyleXfs>
  <cellXfs count="129">
    <xf numFmtId="0" fontId="0" fillId="0" borderId="0" xfId="0"/>
    <xf numFmtId="49" fontId="0" fillId="0" borderId="0" xfId="0" applyNumberFormat="1"/>
    <xf numFmtId="1" fontId="0" fillId="0" borderId="0" xfId="0" applyNumberFormat="1"/>
    <xf numFmtId="0" fontId="0" fillId="0" borderId="0" xfId="0" applyNumberFormat="1"/>
    <xf numFmtId="0" fontId="1" fillId="0" borderId="0" xfId="0" applyFont="1" applyAlignment="1">
      <alignment wrapText="1"/>
    </xf>
    <xf numFmtId="49" fontId="1" fillId="0" borderId="0" xfId="0" applyNumberFormat="1" applyFont="1" applyAlignment="1">
      <alignment wrapText="1"/>
    </xf>
    <xf numFmtId="164" fontId="0" fillId="0" borderId="0" xfId="0" applyNumberFormat="1"/>
    <xf numFmtId="0" fontId="0" fillId="0" borderId="0" xfId="0" applyAlignment="1">
      <alignment vertical="top" wrapText="1"/>
    </xf>
    <xf numFmtId="0" fontId="0" fillId="0" borderId="0" xfId="0" applyNumberFormat="1" applyAlignment="1">
      <alignment wrapText="1"/>
    </xf>
    <xf numFmtId="164" fontId="0" fillId="0" borderId="0" xfId="0" applyNumberFormat="1" applyAlignment="1">
      <alignment wrapText="1"/>
    </xf>
    <xf numFmtId="1" fontId="0" fillId="0" borderId="0" xfId="0" applyNumberFormat="1" applyAlignment="1">
      <alignment wrapText="1"/>
    </xf>
    <xf numFmtId="49" fontId="0" fillId="0" borderId="0" xfId="0" applyNumberFormat="1" applyAlignment="1">
      <alignment wrapText="1"/>
    </xf>
    <xf numFmtId="0" fontId="0" fillId="0" borderId="0" xfId="0" applyBorder="1"/>
    <xf numFmtId="0" fontId="0" fillId="0" borderId="0" xfId="0" applyAlignment="1">
      <alignment wrapText="1"/>
    </xf>
    <xf numFmtId="49" fontId="6" fillId="6" borderId="1" xfId="6" applyNumberFormat="1"/>
    <xf numFmtId="0" fontId="0" fillId="0" borderId="0" xfId="2" applyFont="1"/>
    <xf numFmtId="0" fontId="0" fillId="5" borderId="0" xfId="4" applyNumberFormat="1" applyFont="1" applyBorder="1"/>
    <xf numFmtId="1" fontId="0" fillId="5" borderId="0" xfId="4" applyNumberFormat="1" applyFont="1" applyBorder="1"/>
    <xf numFmtId="0" fontId="0" fillId="2" borderId="0" xfId="1" applyNumberFormat="1" applyFont="1" applyBorder="1"/>
    <xf numFmtId="0" fontId="5" fillId="4" borderId="0" xfId="5" applyNumberFormat="1" applyBorder="1"/>
    <xf numFmtId="164" fontId="5" fillId="4" borderId="0" xfId="5" applyNumberFormat="1" applyBorder="1"/>
    <xf numFmtId="1" fontId="5" fillId="4" borderId="0" xfId="5" applyNumberFormat="1" applyBorder="1"/>
    <xf numFmtId="0" fontId="5" fillId="4" borderId="2" xfId="5" applyNumberFormat="1" applyBorder="1"/>
    <xf numFmtId="0" fontId="0" fillId="5" borderId="2" xfId="4" applyNumberFormat="1" applyFont="1" applyBorder="1"/>
    <xf numFmtId="0" fontId="6" fillId="6" borderId="0" xfId="6" applyBorder="1"/>
    <xf numFmtId="0" fontId="6" fillId="6" borderId="2" xfId="6" applyBorder="1"/>
    <xf numFmtId="0" fontId="0" fillId="3" borderId="0" xfId="7" applyNumberFormat="1" applyFont="1" applyBorder="1"/>
    <xf numFmtId="0" fontId="0" fillId="3" borderId="2" xfId="7" applyNumberFormat="1" applyFont="1" applyBorder="1"/>
    <xf numFmtId="0" fontId="0" fillId="2" borderId="2" xfId="1" applyNumberFormat="1" applyFont="1" applyBorder="1"/>
    <xf numFmtId="0" fontId="0" fillId="0" borderId="2" xfId="2" applyFont="1" applyBorder="1"/>
    <xf numFmtId="0" fontId="1" fillId="0" borderId="0" xfId="0" applyNumberFormat="1" applyFont="1"/>
    <xf numFmtId="4" fontId="0" fillId="0" borderId="0" xfId="0" applyNumberFormat="1"/>
    <xf numFmtId="4" fontId="0" fillId="0" borderId="0" xfId="0" applyNumberFormat="1" applyBorder="1"/>
    <xf numFmtId="0" fontId="5" fillId="4" borderId="1" xfId="5" applyNumberFormat="1"/>
    <xf numFmtId="0" fontId="5" fillId="4" borderId="1" xfId="5" applyNumberFormat="1" applyAlignment="1"/>
    <xf numFmtId="0" fontId="7" fillId="7" borderId="3" xfId="0" applyFont="1" applyFill="1" applyBorder="1"/>
    <xf numFmtId="0" fontId="7" fillId="7" borderId="4" xfId="0" applyFont="1" applyFill="1" applyBorder="1"/>
    <xf numFmtId="4" fontId="0" fillId="8" borderId="5" xfId="0" applyNumberFormat="1" applyFont="1" applyFill="1" applyBorder="1"/>
    <xf numFmtId="0" fontId="0" fillId="8" borderId="6" xfId="0" applyNumberFormat="1" applyFont="1" applyFill="1" applyBorder="1"/>
    <xf numFmtId="4" fontId="0" fillId="9" borderId="5" xfId="0" applyNumberFormat="1" applyFont="1" applyFill="1" applyBorder="1"/>
    <xf numFmtId="0" fontId="0" fillId="9" borderId="6" xfId="0" applyNumberFormat="1" applyFont="1" applyFill="1" applyBorder="1"/>
    <xf numFmtId="4" fontId="0" fillId="9" borderId="7" xfId="0" applyNumberFormat="1" applyFont="1" applyFill="1" applyBorder="1"/>
    <xf numFmtId="0" fontId="0" fillId="9" borderId="0" xfId="0" applyNumberFormat="1" applyFont="1" applyFill="1"/>
    <xf numFmtId="0" fontId="0" fillId="8" borderId="5" xfId="0" applyNumberFormat="1" applyFont="1" applyFill="1" applyBorder="1"/>
    <xf numFmtId="0" fontId="0" fillId="9" borderId="5" xfId="0" applyNumberFormat="1" applyFont="1" applyFill="1" applyBorder="1"/>
    <xf numFmtId="0" fontId="0" fillId="9" borderId="7" xfId="0" applyNumberFormat="1" applyFont="1" applyFill="1" applyBorder="1"/>
    <xf numFmtId="1" fontId="5" fillId="4" borderId="1" xfId="5" applyNumberFormat="1"/>
    <xf numFmtId="167" fontId="5" fillId="4" borderId="1" xfId="5" applyNumberFormat="1"/>
    <xf numFmtId="49" fontId="0" fillId="0" borderId="0" xfId="3" applyNumberFormat="1" applyFont="1" applyAlignment="1">
      <alignment wrapText="1"/>
    </xf>
    <xf numFmtId="1" fontId="5" fillId="4" borderId="1" xfId="5" applyNumberFormat="1" applyAlignment="1"/>
    <xf numFmtId="167" fontId="5" fillId="4" borderId="1" xfId="5" applyNumberFormat="1" applyAlignment="1"/>
    <xf numFmtId="0" fontId="0" fillId="5" borderId="1" xfId="4" applyNumberFormat="1" applyFont="1" applyAlignment="1">
      <alignment wrapText="1"/>
    </xf>
    <xf numFmtId="0" fontId="6" fillId="6" borderId="1" xfId="6"/>
    <xf numFmtId="0" fontId="6" fillId="6" borderId="1" xfId="6" applyNumberFormat="1"/>
    <xf numFmtId="0" fontId="0" fillId="5" borderId="8" xfId="4" applyNumberFormat="1" applyFont="1" applyBorder="1"/>
    <xf numFmtId="0" fontId="0" fillId="5" borderId="9" xfId="4" applyNumberFormat="1" applyFont="1" applyBorder="1"/>
    <xf numFmtId="0" fontId="0" fillId="5" borderId="10" xfId="4" applyNumberFormat="1" applyFont="1" applyBorder="1"/>
    <xf numFmtId="0" fontId="0" fillId="3" borderId="8" xfId="7" applyNumberFormat="1" applyFont="1" applyBorder="1"/>
    <xf numFmtId="0" fontId="6" fillId="3" borderId="10" xfId="7" applyNumberFormat="1" applyFont="1" applyBorder="1"/>
    <xf numFmtId="0" fontId="5" fillId="2" borderId="8" xfId="1" applyNumberFormat="1" applyBorder="1"/>
    <xf numFmtId="0" fontId="5" fillId="2" borderId="10" xfId="1" applyNumberFormat="1" applyBorder="1"/>
    <xf numFmtId="0" fontId="5" fillId="4" borderId="8" xfId="5" applyNumberFormat="1" applyBorder="1"/>
    <xf numFmtId="0" fontId="5" fillId="4" borderId="9" xfId="5" applyNumberFormat="1" applyBorder="1"/>
    <xf numFmtId="0" fontId="12" fillId="11" borderId="13" xfId="11" applyFont="1" applyFill="1" applyBorder="1" applyAlignment="1">
      <alignment horizontal="center"/>
    </xf>
    <xf numFmtId="0" fontId="12" fillId="0" borderId="14" xfId="11" applyFont="1" applyFill="1" applyBorder="1" applyAlignment="1">
      <alignment wrapText="1"/>
    </xf>
    <xf numFmtId="0" fontId="1" fillId="0" borderId="12" xfId="10" applyNumberFormat="1" applyFill="1" applyAlignment="1">
      <alignment wrapText="1"/>
    </xf>
    <xf numFmtId="164" fontId="1" fillId="0" borderId="12" xfId="10" applyNumberFormat="1" applyFill="1" applyAlignment="1">
      <alignment wrapText="1"/>
    </xf>
    <xf numFmtId="0" fontId="10" fillId="0" borderId="12" xfId="10" applyNumberFormat="1" applyFont="1" applyFill="1" applyAlignment="1">
      <alignment wrapText="1"/>
    </xf>
    <xf numFmtId="1" fontId="1" fillId="0" borderId="12" xfId="10" applyNumberFormat="1" applyFill="1" applyAlignment="1">
      <alignment wrapText="1"/>
    </xf>
    <xf numFmtId="49" fontId="0" fillId="10" borderId="11" xfId="9" applyNumberFormat="1" applyFont="1" applyAlignment="1">
      <alignment wrapText="1"/>
    </xf>
    <xf numFmtId="0" fontId="0" fillId="10" borderId="11" xfId="9" applyNumberFormat="1" applyFont="1" applyAlignment="1">
      <alignment wrapText="1"/>
    </xf>
    <xf numFmtId="0" fontId="10" fillId="0" borderId="0" xfId="3" applyNumberFormat="1" applyFont="1" applyAlignment="1">
      <alignment wrapText="1"/>
    </xf>
    <xf numFmtId="0" fontId="5" fillId="5" borderId="1" xfId="8" applyNumberFormat="1" applyAlignment="1"/>
    <xf numFmtId="0" fontId="0" fillId="0" borderId="7" xfId="0" applyBorder="1"/>
    <xf numFmtId="0" fontId="0" fillId="0" borderId="2" xfId="0" applyBorder="1"/>
    <xf numFmtId="0" fontId="0" fillId="0" borderId="0" xfId="0" applyNumberFormat="1" applyFont="1" applyAlignment="1">
      <alignment wrapText="1"/>
    </xf>
    <xf numFmtId="0" fontId="13" fillId="0" borderId="14" xfId="12" applyFont="1" applyFill="1" applyBorder="1" applyAlignment="1">
      <alignment horizontal="right" wrapText="1"/>
    </xf>
    <xf numFmtId="49" fontId="0" fillId="0" borderId="14" xfId="0" applyNumberFormat="1" applyBorder="1"/>
    <xf numFmtId="0" fontId="0" fillId="0" borderId="12" xfId="0" applyNumberFormat="1" applyBorder="1" applyAlignment="1">
      <alignment wrapText="1"/>
    </xf>
    <xf numFmtId="164" fontId="0" fillId="0" borderId="12" xfId="0" applyNumberFormat="1" applyBorder="1" applyAlignment="1">
      <alignment wrapText="1"/>
    </xf>
    <xf numFmtId="0" fontId="0" fillId="0" borderId="12" xfId="0" applyNumberFormat="1" applyFont="1" applyBorder="1" applyAlignment="1">
      <alignment wrapText="1"/>
    </xf>
    <xf numFmtId="1" fontId="0" fillId="0" borderId="12" xfId="0" applyNumberFormat="1" applyBorder="1" applyAlignment="1">
      <alignment wrapText="1"/>
    </xf>
    <xf numFmtId="49" fontId="0" fillId="0" borderId="11" xfId="0" applyNumberFormat="1" applyBorder="1" applyAlignment="1">
      <alignment wrapText="1"/>
    </xf>
    <xf numFmtId="0" fontId="0" fillId="0" borderId="11" xfId="0" applyNumberFormat="1" applyBorder="1" applyAlignment="1">
      <alignment wrapText="1"/>
    </xf>
    <xf numFmtId="0" fontId="0" fillId="0" borderId="1" xfId="0" applyNumberFormat="1" applyBorder="1" applyAlignment="1">
      <alignment wrapText="1"/>
    </xf>
    <xf numFmtId="165" fontId="0" fillId="0" borderId="0" xfId="0" applyNumberFormat="1"/>
    <xf numFmtId="166" fontId="0" fillId="0" borderId="0" xfId="0" applyNumberFormat="1"/>
    <xf numFmtId="166" fontId="0" fillId="0" borderId="7" xfId="0" applyNumberFormat="1" applyBorder="1"/>
    <xf numFmtId="1" fontId="0" fillId="0" borderId="2" xfId="0" applyNumberFormat="1" applyFont="1" applyBorder="1" applyAlignment="1"/>
    <xf numFmtId="1" fontId="0" fillId="0" borderId="7" xfId="0" applyNumberFormat="1" applyFont="1" applyBorder="1" applyAlignment="1"/>
    <xf numFmtId="167" fontId="0" fillId="0" borderId="2" xfId="0" applyNumberFormat="1" applyBorder="1" applyAlignment="1"/>
    <xf numFmtId="49" fontId="0" fillId="0" borderId="0" xfId="0" applyNumberFormat="1" applyBorder="1"/>
    <xf numFmtId="0" fontId="0" fillId="0" borderId="0" xfId="0" applyNumberFormat="1" applyBorder="1"/>
    <xf numFmtId="164" fontId="0" fillId="0" borderId="0" xfId="0" applyNumberFormat="1" applyBorder="1"/>
    <xf numFmtId="1" fontId="0" fillId="0" borderId="0" xfId="0" applyNumberFormat="1" applyBorder="1"/>
    <xf numFmtId="165" fontId="0" fillId="0" borderId="0" xfId="0" applyNumberFormat="1" applyBorder="1"/>
    <xf numFmtId="166" fontId="0" fillId="0" borderId="0" xfId="0" applyNumberFormat="1" applyBorder="1"/>
    <xf numFmtId="1" fontId="0" fillId="0" borderId="0" xfId="0" applyNumberFormat="1" applyFont="1" applyBorder="1" applyAlignment="1"/>
    <xf numFmtId="167" fontId="0" fillId="0" borderId="0" xfId="0" applyNumberFormat="1" applyBorder="1" applyAlignment="1"/>
    <xf numFmtId="0" fontId="0" fillId="0" borderId="14" xfId="0" applyBorder="1"/>
    <xf numFmtId="0" fontId="0" fillId="5" borderId="15" xfId="4" applyNumberFormat="1" applyFont="1" applyBorder="1"/>
    <xf numFmtId="0" fontId="10" fillId="5" borderId="15" xfId="4" applyNumberFormat="1" applyFont="1" applyBorder="1"/>
    <xf numFmtId="49" fontId="6" fillId="6" borderId="15" xfId="6" applyNumberFormat="1" applyBorder="1"/>
    <xf numFmtId="0" fontId="0" fillId="3" borderId="15" xfId="7" applyNumberFormat="1" applyFont="1" applyBorder="1"/>
    <xf numFmtId="0" fontId="10" fillId="2" borderId="15" xfId="1" applyNumberFormat="1" applyFont="1" applyBorder="1"/>
    <xf numFmtId="0" fontId="5" fillId="2" borderId="15" xfId="1" applyNumberFormat="1" applyBorder="1"/>
    <xf numFmtId="49" fontId="0" fillId="0" borderId="0" xfId="3" applyNumberFormat="1" applyFont="1" applyBorder="1" applyAlignment="1"/>
    <xf numFmtId="0" fontId="0" fillId="0" borderId="0" xfId="0" applyAlignment="1"/>
    <xf numFmtId="0" fontId="0" fillId="5" borderId="1" xfId="4" applyNumberFormat="1" applyFont="1" applyAlignment="1"/>
    <xf numFmtId="0" fontId="0" fillId="0" borderId="0" xfId="0" quotePrefix="1" applyAlignment="1"/>
    <xf numFmtId="0" fontId="0" fillId="0" borderId="0" xfId="3" applyFont="1" applyAlignment="1"/>
    <xf numFmtId="0" fontId="0" fillId="0" borderId="0" xfId="3" applyFont="1" applyAlignment="1">
      <alignment wrapText="1"/>
    </xf>
    <xf numFmtId="0" fontId="5" fillId="4" borderId="1" xfId="5" applyNumberFormat="1" applyAlignment="1">
      <alignment wrapText="1"/>
    </xf>
    <xf numFmtId="1" fontId="10" fillId="0" borderId="0" xfId="0" applyNumberFormat="1" applyFont="1" applyBorder="1" applyAlignment="1"/>
    <xf numFmtId="0" fontId="0" fillId="0" borderId="1" xfId="0" applyNumberFormat="1" applyBorder="1"/>
    <xf numFmtId="0" fontId="0" fillId="5" borderId="0" xfId="4" applyNumberFormat="1" applyFont="1" applyBorder="1" applyAlignment="1">
      <alignment wrapText="1"/>
    </xf>
    <xf numFmtId="164" fontId="0" fillId="5" borderId="0" xfId="4" applyNumberFormat="1" applyFont="1" applyBorder="1" applyAlignment="1">
      <alignment wrapText="1"/>
    </xf>
    <xf numFmtId="1" fontId="0" fillId="5" borderId="0" xfId="4" applyNumberFormat="1" applyFont="1" applyBorder="1" applyAlignment="1">
      <alignment wrapText="1"/>
    </xf>
    <xf numFmtId="49" fontId="6" fillId="6" borderId="0" xfId="6" applyNumberFormat="1" applyBorder="1" applyAlignment="1">
      <alignment wrapText="1"/>
    </xf>
    <xf numFmtId="0" fontId="6" fillId="6" borderId="0" xfId="6" applyNumberFormat="1" applyBorder="1" applyAlignment="1">
      <alignment wrapText="1"/>
    </xf>
    <xf numFmtId="164" fontId="0" fillId="3" borderId="0" xfId="7" applyNumberFormat="1" applyFont="1" applyBorder="1" applyAlignment="1">
      <alignment wrapText="1"/>
    </xf>
    <xf numFmtId="165" fontId="0" fillId="3" borderId="0" xfId="7" applyNumberFormat="1" applyFont="1" applyBorder="1" applyAlignment="1">
      <alignment wrapText="1"/>
    </xf>
    <xf numFmtId="0" fontId="0" fillId="3" borderId="0" xfId="7" applyNumberFormat="1" applyFont="1" applyBorder="1" applyAlignment="1">
      <alignment wrapText="1"/>
    </xf>
    <xf numFmtId="166" fontId="0" fillId="3" borderId="0" xfId="7" applyNumberFormat="1" applyFont="1" applyBorder="1" applyAlignment="1">
      <alignment wrapText="1"/>
    </xf>
    <xf numFmtId="0" fontId="0" fillId="2" borderId="0" xfId="1" applyNumberFormat="1" applyFont="1" applyBorder="1" applyAlignment="1">
      <alignment wrapText="1"/>
    </xf>
    <xf numFmtId="164" fontId="0" fillId="0" borderId="0" xfId="2" applyNumberFormat="1" applyFont="1" applyAlignment="1">
      <alignment wrapText="1"/>
    </xf>
    <xf numFmtId="0" fontId="0" fillId="0" borderId="1" xfId="0" applyBorder="1"/>
    <xf numFmtId="1" fontId="5" fillId="4" borderId="0" xfId="5" applyNumberFormat="1" applyBorder="1" applyAlignment="1"/>
    <xf numFmtId="167" fontId="5" fillId="4" borderId="0" xfId="5" applyNumberFormat="1" applyBorder="1" applyAlignment="1"/>
  </cellXfs>
  <cellStyles count="13">
    <cellStyle name="NodeXL Do Not Edit" xfId="1"/>
    <cellStyle name="NodeXL Graph Metric" xfId="5"/>
    <cellStyle name="NodeXL Graph Metric Separator" xfId="8"/>
    <cellStyle name="NodeXL Label" xfId="6"/>
    <cellStyle name="NodeXL Layout" xfId="7"/>
    <cellStyle name="NodeXL Other Column" xfId="2"/>
    <cellStyle name="NodeXL Required" xfId="3"/>
    <cellStyle name="NodeXL Visual Property" xfId="4"/>
    <cellStyle name="Normal" xfId="0" builtinId="0"/>
    <cellStyle name="Normal_Edges" xfId="11"/>
    <cellStyle name="Normal_Edges_1" xfId="12"/>
    <cellStyle name="Note" xfId="9" builtinId="10"/>
    <cellStyle name="Total" xfId="10" builtinId="25"/>
  </cellStyles>
  <dxfs count="104">
    <dxf>
      <numFmt numFmtId="164" formatCode="0.0"/>
    </dxf>
    <dxf>
      <alignment horizontal="general" vertical="bottom" textRotation="0" wrapText="0" indent="0" justifyLastLine="0" shrinkToFit="0" readingOrder="0"/>
    </dxf>
    <dxf>
      <alignment horizontal="general" vertical="bottom" textRotation="0" wrapText="0" indent="0" justifyLastLine="0" shrinkToFit="0" readingOrder="0"/>
      <border outline="0">
        <left/>
        <right style="thin">
          <color theme="0"/>
        </right>
      </border>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1" indent="0" justifyLastLine="0" shrinkToFit="0" readingOrder="0"/>
    </dxf>
    <dxf>
      <font>
        <b/>
        <i val="0"/>
        <strike val="0"/>
        <condense val="0"/>
        <extend val="0"/>
        <outline val="0"/>
        <shadow val="0"/>
        <u val="none"/>
        <vertAlign val="baseline"/>
        <sz val="11"/>
        <color theme="1"/>
        <name val="Calibri"/>
        <scheme val="minor"/>
      </font>
      <alignment horizontal="general" vertical="bottom" textRotation="0" wrapText="1" relativeIndent="0" justifyLastLine="0" shrinkToFit="0" readingOrder="0"/>
    </dxf>
    <dxf>
      <font>
        <b/>
        <i val="0"/>
        <strike val="0"/>
        <condense val="0"/>
        <extend val="0"/>
        <outline val="0"/>
        <shadow val="0"/>
        <u val="none"/>
        <vertAlign val="baseline"/>
        <sz val="11"/>
        <color theme="1"/>
        <name val="Calibri"/>
        <scheme val="minor"/>
      </font>
      <alignment horizontal="general" vertical="bottom" textRotation="0" wrapText="1" relativeIndent="0" justifyLastLine="0" shrinkToFit="0" readingOrder="0"/>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numFmt numFmtId="0" formatCode="General"/>
    </dxf>
    <dxf>
      <numFmt numFmtId="4" formatCode="#,##0.00"/>
    </dxf>
    <dxf>
      <alignment horizontal="general" vertical="bottom" textRotation="0" wrapText="0" indent="0" justifyLastLine="0" shrinkToFit="0" readingOrder="0"/>
    </dxf>
    <dxf>
      <alignment horizontal="general" vertical="bottom" textRotation="0" wrapText="0" indent="0" justifyLastLine="0" shrinkToFit="0" readingOrder="0"/>
      <border outline="0">
        <right style="thin">
          <color theme="0"/>
        </right>
      </border>
    </dxf>
    <dxf>
      <numFmt numFmtId="0" formatCode="General"/>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numFmt numFmtId="30" formatCode="@"/>
    </dxf>
    <dxf>
      <numFmt numFmtId="30" formatCode="@"/>
    </dxf>
    <dxf>
      <numFmt numFmtId="167" formatCode="0.000"/>
      <alignment horizontal="general" vertical="bottom" textRotation="0" wrapText="0" indent="0" justifyLastLine="0" shrinkToFit="0" readingOrder="0"/>
    </dxf>
    <dxf>
      <numFmt numFmtId="167" formatCode="0.00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167" formatCode="0.000"/>
      <alignment horizontal="general" vertical="bottom" textRotation="0" wrapText="0" indent="0" justifyLastLine="0" shrinkToFit="0" readingOrder="0"/>
      <border outline="0">
        <right style="thin">
          <color theme="0"/>
        </right>
      </border>
    </dxf>
    <dxf>
      <numFmt numFmtId="167" formatCode="0.00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0" formatCode="General"/>
      <border outline="0">
        <right style="thin">
          <color theme="0"/>
        </right>
      </border>
    </dxf>
    <dxf>
      <font>
        <b val="0"/>
        <i val="0"/>
        <strike val="0"/>
        <condense val="0"/>
        <extend val="0"/>
        <outline val="0"/>
        <shadow val="0"/>
        <u val="none"/>
        <vertAlign val="baseline"/>
        <sz val="11"/>
        <color theme="1"/>
        <name val="Calibri"/>
        <scheme val="minor"/>
      </font>
      <numFmt numFmtId="0" formatCode="General"/>
    </dxf>
    <dxf>
      <numFmt numFmtId="30" formatCode="@"/>
    </dxf>
    <dxf>
      <font>
        <b val="0"/>
        <i val="0"/>
        <strike val="0"/>
        <condense val="0"/>
        <extend val="0"/>
        <outline val="0"/>
        <shadow val="0"/>
        <u val="none"/>
        <vertAlign val="baseline"/>
        <sz val="11"/>
        <color theme="1"/>
        <name val="Calibri"/>
        <scheme val="minor"/>
      </font>
      <numFmt numFmtId="0" formatCode="General"/>
      <border outline="0">
        <left style="thin">
          <color theme="0"/>
        </left>
      </border>
    </dxf>
    <dxf>
      <numFmt numFmtId="0" formatCode="General"/>
      <alignment horizontal="general" vertical="bottom" textRotation="0" wrapText="0" indent="0" justifyLastLine="0" shrinkToFit="0" readingOrder="0"/>
    </dxf>
    <dxf>
      <numFmt numFmtId="0" formatCode="General"/>
      <alignment horizontal="general" vertical="bottom" textRotation="0" wrapText="0" indent="0" justifyLastLine="0" shrinkToFit="0" readingOrder="0"/>
      <border outline="0">
        <right style="thin">
          <color theme="0"/>
        </right>
      </border>
    </dxf>
    <dxf>
      <numFmt numFmtId="30" formatCode="@"/>
      <alignment horizontal="general" vertical="bottom" textRotation="0" wrapText="0" indent="0" justifyLastLine="0" shrinkToFit="0" readingOrder="0"/>
      <border outline="0">
        <right style="thin">
          <color theme="0"/>
        </right>
      </border>
    </dxf>
    <dxf>
      <alignment horizontal="general" vertical="bottom" textRotation="0" wrapText="1" indent="0" justifyLastLine="0" shrinkToFit="0" readingOrder="0"/>
    </dxf>
    <dxf>
      <numFmt numFmtId="0" formatCode="General"/>
      <alignment horizontal="general" vertical="bottom" textRotation="0" wrapText="0" indent="0" justifyLastLine="0" shrinkToFit="0" readingOrder="0"/>
    </dxf>
    <dxf>
      <numFmt numFmtId="0" formatCode="General"/>
    </dxf>
    <dxf>
      <numFmt numFmtId="0" formatCode="General"/>
    </dxf>
    <dxf>
      <numFmt numFmtId="167" formatCode="0.000"/>
      <alignment horizontal="general" vertical="bottom" textRotation="0" wrapText="0" relativeIndent="0" justifyLastLine="0" shrinkToFit="0" readingOrder="0"/>
      <border outline="0">
        <left style="thin">
          <color theme="0"/>
        </left>
      </border>
    </dxf>
    <dxf>
      <numFmt numFmtId="167" formatCode="0.000"/>
      <alignment horizontal="general" vertical="bottom" textRotation="0" wrapText="0" indent="0" justifyLastLine="0" shrinkToFit="0" readingOrder="0"/>
    </dxf>
    <dxf>
      <numFmt numFmtId="167" formatCode="0.000"/>
      <alignment horizontal="general" vertical="bottom" textRotation="0" wrapText="0" indent="0" justifyLastLine="0" shrinkToFit="0" readingOrder="0"/>
      <border outline="0">
        <left style="thin">
          <color theme="0"/>
        </left>
        <right style="thin">
          <color theme="0"/>
        </right>
      </border>
    </dxf>
    <dxf>
      <numFmt numFmtId="167" formatCode="0.000"/>
      <alignment horizontal="general" vertical="bottom" textRotation="0" wrapText="0" indent="0" justifyLastLine="0" shrinkToFit="0" readingOrder="0"/>
    </dxf>
    <dxf>
      <numFmt numFmtId="167" formatCode="0.000"/>
      <alignment horizontal="general" vertical="bottom" textRotation="0" wrapText="0" indent="0" justifyLastLine="0" shrinkToFit="0" readingOrder="0"/>
      <border outline="0">
        <right style="thin">
          <color theme="0"/>
        </right>
      </border>
    </dxf>
    <dxf>
      <numFmt numFmtId="167" formatCode="0.000"/>
      <alignment horizontal="general" vertical="bottom" textRotation="0" wrapText="0" indent="0" justifyLastLine="0" shrinkToFit="0" readingOrder="0"/>
      <border outline="0">
        <right style="thin">
          <color theme="0"/>
        </right>
      </border>
    </dxf>
    <dxf>
      <font>
        <b val="0"/>
        <i val="0"/>
        <strike val="0"/>
        <condense val="0"/>
        <extend val="0"/>
        <outline val="0"/>
        <shadow val="0"/>
        <u val="none"/>
        <vertAlign val="baseline"/>
        <sz val="11"/>
        <color theme="1"/>
        <name val="Calibri"/>
        <scheme val="minor"/>
      </font>
      <numFmt numFmtId="1" formatCode="0"/>
      <alignment horizontal="general" vertical="bottom" textRotation="0" wrapText="0" relativeIndent="0" justifyLastLine="0" shrinkToFit="0" readingOrder="0"/>
      <border outline="0">
        <right style="thin">
          <color theme="0"/>
        </right>
      </border>
    </dxf>
    <dxf>
      <font>
        <b val="0"/>
        <i val="0"/>
        <strike val="0"/>
        <condense val="0"/>
        <extend val="0"/>
        <outline val="0"/>
        <shadow val="0"/>
        <u val="none"/>
        <vertAlign val="baseline"/>
        <sz val="11"/>
        <color theme="1"/>
        <name val="Calibri"/>
        <scheme val="minor"/>
      </font>
      <numFmt numFmtId="1" formatCode="0"/>
      <alignment horizontal="general" vertical="bottom" textRotation="0" wrapText="0" relativeIndent="0" justifyLastLine="0" shrinkToFit="0" readingOrder="0"/>
      <border outline="0">
        <left style="thin">
          <color theme="0"/>
        </left>
      </border>
    </dxf>
    <dxf>
      <numFmt numFmtId="1" formatCode="0"/>
      <alignment horizontal="general" vertical="bottom" textRotation="0" wrapText="0" indent="0" justifyLastLine="0" shrinkToFit="0" readingOrder="0"/>
    </dxf>
    <dxf>
      <numFmt numFmtId="166" formatCode="#,##0.000"/>
      <border outline="0">
        <right style="thin">
          <color theme="0"/>
        </right>
      </border>
    </dxf>
    <dxf>
      <numFmt numFmtId="166" formatCode="#,##0.000"/>
    </dxf>
    <dxf>
      <numFmt numFmtId="0" formatCode="General"/>
    </dxf>
    <dxf>
      <numFmt numFmtId="165" formatCode="#,##0.0"/>
    </dxf>
    <dxf>
      <numFmt numFmtId="165" formatCode="#,##0.0"/>
    </dxf>
    <dxf>
      <numFmt numFmtId="164" formatCode="0.0"/>
    </dxf>
    <dxf>
      <numFmt numFmtId="30" formatCode="@"/>
    </dxf>
    <dxf>
      <numFmt numFmtId="0" formatCode="General"/>
    </dxf>
    <dxf>
      <numFmt numFmtId="0" formatCode="General"/>
    </dxf>
    <dxf>
      <numFmt numFmtId="30" formatCode="@"/>
    </dxf>
    <dxf>
      <numFmt numFmtId="0" formatCode="General"/>
    </dxf>
    <dxf>
      <numFmt numFmtId="0" formatCode="General"/>
    </dxf>
    <dxf>
      <numFmt numFmtId="1" formatCode="0"/>
    </dxf>
    <dxf>
      <numFmt numFmtId="164" formatCode="0.0"/>
    </dxf>
    <dxf>
      <numFmt numFmtId="0" formatCode="General"/>
    </dxf>
    <dxf>
      <numFmt numFmtId="0" formatCode="General"/>
    </dxf>
    <dxf>
      <numFmt numFmtId="30" formatCode="@"/>
    </dxf>
    <dxf>
      <numFmt numFmtId="30" formatCode="@"/>
    </dxf>
    <dxf>
      <numFmt numFmtId="30" formatCode="@"/>
      <alignment horizontal="general" vertical="bottom" textRotation="0" wrapText="1" indent="0" justifyLastLine="0" shrinkToFit="0" readingOrder="0"/>
    </dxf>
    <dxf>
      <numFmt numFmtId="0" formatCode="General"/>
      <alignment horizontal="general" vertical="bottom" textRotation="0" wrapText="0" indent="0" justifyLastLine="0" shrinkToFit="0" readingOrder="0"/>
    </dxf>
    <dxf>
      <numFmt numFmtId="0" formatCode="General"/>
      <alignment horizontal="general" vertical="bottom" textRotation="0" wrapText="0" indent="0" justifyLastLine="0" shrinkToFit="0" readingOrder="0"/>
    </dxf>
    <dxf>
      <font>
        <b val="0"/>
        <i val="0"/>
        <strike val="0"/>
        <condense val="0"/>
        <extend val="0"/>
        <outline val="0"/>
        <shadow val="0"/>
        <u val="none"/>
        <vertAlign val="baseline"/>
        <sz val="11"/>
        <color theme="1"/>
        <name val="Calibri"/>
        <scheme val="minor"/>
      </font>
      <numFmt numFmtId="0" formatCode="General"/>
      <alignment horizontal="general" vertical="bottom" textRotation="0" wrapText="1" relativeIndent="0" justifyLastLine="0" shrinkToFit="0" readingOrder="0"/>
    </dxf>
    <dxf>
      <font>
        <b val="0"/>
        <i val="0"/>
        <strike val="0"/>
        <condense val="0"/>
        <extend val="0"/>
        <outline val="0"/>
        <shadow val="0"/>
        <u val="none"/>
        <vertAlign val="baseline"/>
        <sz val="11"/>
        <color theme="1"/>
        <name val="Calibri"/>
        <scheme val="minor"/>
      </font>
      <numFmt numFmtId="0" formatCode="General"/>
      <alignment horizontal="general" vertical="bottom" textRotation="0" wrapText="1" relativeIndent="0" justifyLastLine="0" shrinkToFit="0" readingOrder="0"/>
    </dxf>
    <dxf>
      <numFmt numFmtId="0" formatCode="General"/>
      <alignment horizontal="general" vertical="bottom" textRotation="0" wrapText="1" relative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30" formatCode="@"/>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1" formatCode="0"/>
      <alignment horizontal="general" vertical="bottom" textRotation="0" wrapText="1" indent="0" justifyLastLine="0" shrinkToFit="0" readingOrder="0"/>
    </dxf>
    <dxf>
      <font>
        <b val="0"/>
        <i val="0"/>
        <strike val="0"/>
        <condense val="0"/>
        <extend val="0"/>
        <outline val="0"/>
        <shadow val="0"/>
        <u val="none"/>
        <vertAlign val="baseline"/>
        <sz val="11"/>
        <color theme="1"/>
        <name val="Calibri"/>
        <scheme val="minor"/>
      </font>
      <numFmt numFmtId="0" formatCode="General"/>
      <alignment horizontal="general" vertical="bottom" textRotation="0" wrapText="1" indent="0" justifyLastLine="0" shrinkToFit="0" readingOrder="0"/>
    </dxf>
    <dxf>
      <numFmt numFmtId="164" formatCode="0.0"/>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font>
        <color theme="0"/>
      </font>
      <fill>
        <patternFill>
          <bgColor theme="4"/>
        </patternFill>
      </fill>
      <border>
        <left style="thin">
          <color theme="0"/>
        </left>
        <right style="thin">
          <color theme="0"/>
        </right>
        <top style="thin">
          <color theme="0"/>
        </top>
        <bottom style="thin">
          <color theme="0"/>
        </bottom>
        <vertical style="thin">
          <color theme="0"/>
        </vertical>
        <horizontal style="thin">
          <color theme="0"/>
        </horizontal>
      </border>
    </dxf>
    <dxf>
      <font>
        <b/>
        <i val="0"/>
      </font>
      <fill>
        <patternFill>
          <bgColor rgb="FFD7D7D7"/>
        </patternFill>
      </fill>
    </dxf>
    <dxf>
      <font>
        <b val="0"/>
        <i val="0"/>
      </font>
      <fill>
        <patternFill patternType="none">
          <bgColor indexed="65"/>
        </patternFill>
      </fill>
    </dxf>
  </dxfs>
  <tableStyles count="2" defaultTableStyle="TableStyleMedium9" defaultPivotStyle="PivotStyleLight16">
    <tableStyle name="MySqlDefault" pivot="0" table="0" count="2">
      <tableStyleElement type="wholeTable" dxfId="103"/>
      <tableStyleElement type="headerRow" dxfId="102"/>
    </tableStyle>
    <tableStyle name="NodeXL Table" pivot="0" count="1">
      <tableStyleElement type="headerRow" dxfId="101"/>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Metrics'!$E$2</c:f>
              <c:strCache>
                <c:ptCount val="1"/>
                <c:pt idx="0">
                  <c:v>11</c:v>
                </c:pt>
              </c:strCache>
            </c:strRef>
          </c:tx>
          <c:spPr>
            <a:solidFill>
              <a:schemeClr val="accent1"/>
            </a:solidFill>
          </c:spPr>
          <c:invertIfNegative val="0"/>
          <c:cat>
            <c:numRef>
              <c:f>'Overall Metrics'!$D$2:$D$45</c:f>
              <c:numCache>
                <c:formatCode>#,##0.00</c:formatCode>
                <c:ptCount val="44"/>
                <c:pt idx="0">
                  <c:v>1</c:v>
                </c:pt>
                <c:pt idx="1">
                  <c:v>1.7674418604651163</c:v>
                </c:pt>
                <c:pt idx="2">
                  <c:v>2.5348837209302326</c:v>
                </c:pt>
                <c:pt idx="3">
                  <c:v>3.3023255813953489</c:v>
                </c:pt>
                <c:pt idx="4">
                  <c:v>4.0697674418604652</c:v>
                </c:pt>
                <c:pt idx="5">
                  <c:v>4.8372093023255811</c:v>
                </c:pt>
                <c:pt idx="6">
                  <c:v>5.604651162790697</c:v>
                </c:pt>
                <c:pt idx="7">
                  <c:v>6.3720930232558128</c:v>
                </c:pt>
                <c:pt idx="8">
                  <c:v>7.1395348837209287</c:v>
                </c:pt>
                <c:pt idx="9">
                  <c:v>7.9069767441860446</c:v>
                </c:pt>
                <c:pt idx="10">
                  <c:v>8.6744186046511604</c:v>
                </c:pt>
                <c:pt idx="11">
                  <c:v>9.4418604651162763</c:v>
                </c:pt>
                <c:pt idx="12">
                  <c:v>10.209302325581392</c:v>
                </c:pt>
                <c:pt idx="13">
                  <c:v>10.976744186046508</c:v>
                </c:pt>
                <c:pt idx="14">
                  <c:v>11.744186046511624</c:v>
                </c:pt>
                <c:pt idx="15">
                  <c:v>12.51162790697674</c:v>
                </c:pt>
                <c:pt idx="16">
                  <c:v>13.279069767441856</c:v>
                </c:pt>
                <c:pt idx="17">
                  <c:v>14.046511627906971</c:v>
                </c:pt>
                <c:pt idx="18">
                  <c:v>14.813953488372087</c:v>
                </c:pt>
                <c:pt idx="19">
                  <c:v>15.581395348837203</c:v>
                </c:pt>
                <c:pt idx="20">
                  <c:v>16.348837209302321</c:v>
                </c:pt>
                <c:pt idx="21">
                  <c:v>17.116279069767437</c:v>
                </c:pt>
                <c:pt idx="22">
                  <c:v>17.883720930232553</c:v>
                </c:pt>
                <c:pt idx="23">
                  <c:v>18.651162790697668</c:v>
                </c:pt>
                <c:pt idx="24">
                  <c:v>19.418604651162784</c:v>
                </c:pt>
                <c:pt idx="25">
                  <c:v>20.1860465116279</c:v>
                </c:pt>
                <c:pt idx="26">
                  <c:v>20.953488372093016</c:v>
                </c:pt>
                <c:pt idx="27">
                  <c:v>21.720930232558132</c:v>
                </c:pt>
                <c:pt idx="28">
                  <c:v>22.488372093023248</c:v>
                </c:pt>
                <c:pt idx="29">
                  <c:v>23.255813953488364</c:v>
                </c:pt>
                <c:pt idx="30">
                  <c:v>24.02325581395348</c:v>
                </c:pt>
                <c:pt idx="31">
                  <c:v>24.790697674418595</c:v>
                </c:pt>
                <c:pt idx="32">
                  <c:v>25.558139534883711</c:v>
                </c:pt>
                <c:pt idx="33">
                  <c:v>26.325581395348827</c:v>
                </c:pt>
                <c:pt idx="34">
                  <c:v>27.093023255813943</c:v>
                </c:pt>
                <c:pt idx="35">
                  <c:v>27.860465116279059</c:v>
                </c:pt>
                <c:pt idx="36">
                  <c:v>28.627906976744175</c:v>
                </c:pt>
                <c:pt idx="37">
                  <c:v>29.395348837209291</c:v>
                </c:pt>
                <c:pt idx="38">
                  <c:v>30.162790697674406</c:v>
                </c:pt>
                <c:pt idx="39">
                  <c:v>30.930232558139522</c:v>
                </c:pt>
                <c:pt idx="40">
                  <c:v>31.697674418604638</c:v>
                </c:pt>
                <c:pt idx="41">
                  <c:v>32.465116279069754</c:v>
                </c:pt>
                <c:pt idx="42">
                  <c:v>33.232558139534873</c:v>
                </c:pt>
                <c:pt idx="43">
                  <c:v>34</c:v>
                </c:pt>
              </c:numCache>
            </c:numRef>
          </c:cat>
          <c:val>
            <c:numRef>
              <c:f>'Overall Metrics'!$E$2:$E$45</c:f>
              <c:numCache>
                <c:formatCode>General</c:formatCode>
                <c:ptCount val="44"/>
                <c:pt idx="0">
                  <c:v>11</c:v>
                </c:pt>
                <c:pt idx="1">
                  <c:v>7</c:v>
                </c:pt>
                <c:pt idx="2">
                  <c:v>8</c:v>
                </c:pt>
                <c:pt idx="3">
                  <c:v>3</c:v>
                </c:pt>
                <c:pt idx="4">
                  <c:v>0</c:v>
                </c:pt>
                <c:pt idx="5">
                  <c:v>4</c:v>
                </c:pt>
                <c:pt idx="6">
                  <c:v>3</c:v>
                </c:pt>
                <c:pt idx="7">
                  <c:v>0</c:v>
                </c:pt>
                <c:pt idx="8">
                  <c:v>0</c:v>
                </c:pt>
                <c:pt idx="9">
                  <c:v>2</c:v>
                </c:pt>
                <c:pt idx="10">
                  <c:v>3</c:v>
                </c:pt>
                <c:pt idx="11">
                  <c:v>3</c:v>
                </c:pt>
                <c:pt idx="12">
                  <c:v>0</c:v>
                </c:pt>
                <c:pt idx="13">
                  <c:v>3</c:v>
                </c:pt>
                <c:pt idx="14">
                  <c:v>2</c:v>
                </c:pt>
                <c:pt idx="15">
                  <c:v>2</c:v>
                </c:pt>
                <c:pt idx="16">
                  <c:v>0</c:v>
                </c:pt>
                <c:pt idx="17">
                  <c:v>0</c:v>
                </c:pt>
                <c:pt idx="18">
                  <c:v>0</c:v>
                </c:pt>
                <c:pt idx="19">
                  <c:v>1</c:v>
                </c:pt>
                <c:pt idx="20">
                  <c:v>2</c:v>
                </c:pt>
                <c:pt idx="21">
                  <c:v>0</c:v>
                </c:pt>
                <c:pt idx="22">
                  <c:v>0</c:v>
                </c:pt>
                <c:pt idx="23">
                  <c:v>0</c:v>
                </c:pt>
                <c:pt idx="24">
                  <c:v>1</c:v>
                </c:pt>
                <c:pt idx="25">
                  <c:v>0</c:v>
                </c:pt>
                <c:pt idx="26">
                  <c:v>1</c:v>
                </c:pt>
                <c:pt idx="27">
                  <c:v>2</c:v>
                </c:pt>
                <c:pt idx="28">
                  <c:v>1</c:v>
                </c:pt>
                <c:pt idx="29">
                  <c:v>0</c:v>
                </c:pt>
                <c:pt idx="30">
                  <c:v>0</c:v>
                </c:pt>
                <c:pt idx="31">
                  <c:v>1</c:v>
                </c:pt>
                <c:pt idx="32">
                  <c:v>4</c:v>
                </c:pt>
                <c:pt idx="33">
                  <c:v>1</c:v>
                </c:pt>
                <c:pt idx="34">
                  <c:v>0</c:v>
                </c:pt>
                <c:pt idx="35">
                  <c:v>0</c:v>
                </c:pt>
                <c:pt idx="36">
                  <c:v>0</c:v>
                </c:pt>
                <c:pt idx="37">
                  <c:v>0</c:v>
                </c:pt>
                <c:pt idx="38">
                  <c:v>0</c:v>
                </c:pt>
                <c:pt idx="39">
                  <c:v>1</c:v>
                </c:pt>
                <c:pt idx="40">
                  <c:v>1</c:v>
                </c:pt>
                <c:pt idx="41">
                  <c:v>0</c:v>
                </c:pt>
                <c:pt idx="42">
                  <c:v>0</c:v>
                </c:pt>
                <c:pt idx="43">
                  <c:v>1</c:v>
                </c:pt>
              </c:numCache>
            </c:numRef>
          </c:val>
          <c:extLst>
            <c:ext xmlns:c16="http://schemas.microsoft.com/office/drawing/2014/chart" uri="{C3380CC4-5D6E-409C-BE32-E72D297353CC}">
              <c16:uniqueId val="{00000000-63A3-4113-9820-E4D8AC4D9943}"/>
            </c:ext>
          </c:extLst>
        </c:ser>
        <c:dLbls>
          <c:showLegendKey val="0"/>
          <c:showVal val="0"/>
          <c:showCatName val="0"/>
          <c:showSerName val="0"/>
          <c:showPercent val="0"/>
          <c:showBubbleSize val="0"/>
        </c:dLbls>
        <c:gapWidth val="0"/>
        <c:axId val="-1133292176"/>
        <c:axId val="-1133286192"/>
      </c:barChart>
      <c:catAx>
        <c:axId val="-1133292176"/>
        <c:scaling>
          <c:orientation val="minMax"/>
        </c:scaling>
        <c:delete val="1"/>
        <c:axPos val="b"/>
        <c:title>
          <c:tx>
            <c:rich>
              <a:bodyPr/>
              <a:lstStyle/>
              <a:p>
                <a:pPr>
                  <a:defRPr/>
                </a:pPr>
                <a:r>
                  <a:rPr lang="en-US"/>
                  <a:t>Degree</a:t>
                </a:r>
              </a:p>
            </c:rich>
          </c:tx>
          <c:layout>
            <c:manualLayout>
              <c:xMode val="edge"/>
              <c:yMode val="edge"/>
              <c:x val="0.44107564559545148"/>
              <c:y val="0.83479536025738765"/>
            </c:manualLayout>
          </c:layout>
          <c:overlay val="0"/>
        </c:title>
        <c:numFmt formatCode="#,##0.00" sourceLinked="1"/>
        <c:majorTickMark val="out"/>
        <c:minorTickMark val="none"/>
        <c:tickLblPos val="none"/>
        <c:crossAx val="-1133286192"/>
        <c:crosses val="autoZero"/>
        <c:auto val="1"/>
        <c:lblAlgn val="ctr"/>
        <c:lblOffset val="100"/>
        <c:noMultiLvlLbl val="0"/>
      </c:catAx>
      <c:valAx>
        <c:axId val="-1133286192"/>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1133292176"/>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Metrics'!$G$2</c:f>
              <c:strCache>
                <c:ptCount val="1"/>
                <c:pt idx="0">
                  <c:v>0</c:v>
                </c:pt>
              </c:strCache>
            </c:strRef>
          </c:tx>
          <c:spPr>
            <a:solidFill>
              <a:schemeClr val="accent1"/>
            </a:solidFill>
          </c:spPr>
          <c:invertIfNegative val="0"/>
          <c:cat>
            <c:numRef>
              <c:f>'Overall Metrics'!$F$2:$F$45</c:f>
              <c:numCache>
                <c:formatCode>#,##0.00</c:formatCode>
                <c:ptCount val="4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numCache>
            </c:numRef>
          </c:cat>
          <c:val>
            <c:numRef>
              <c:f>'Overall Metrics'!$G$2:$G$45</c:f>
              <c:numCache>
                <c:formatCode>General</c:formatCode>
                <c:ptCount val="4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numCache>
            </c:numRef>
          </c:val>
          <c:extLst>
            <c:ext xmlns:c16="http://schemas.microsoft.com/office/drawing/2014/chart" uri="{C3380CC4-5D6E-409C-BE32-E72D297353CC}">
              <c16:uniqueId val="{00000000-5F00-4CB8-81B7-7EA4EF42648B}"/>
            </c:ext>
          </c:extLst>
        </c:ser>
        <c:dLbls>
          <c:showLegendKey val="0"/>
          <c:showVal val="0"/>
          <c:showCatName val="0"/>
          <c:showSerName val="0"/>
          <c:showPercent val="0"/>
          <c:showBubbleSize val="0"/>
        </c:dLbls>
        <c:gapWidth val="0"/>
        <c:axId val="-1133298704"/>
        <c:axId val="-1133276944"/>
      </c:barChart>
      <c:catAx>
        <c:axId val="-1133298704"/>
        <c:scaling>
          <c:orientation val="minMax"/>
        </c:scaling>
        <c:delete val="1"/>
        <c:axPos val="b"/>
        <c:title>
          <c:tx>
            <c:rich>
              <a:bodyPr/>
              <a:lstStyle/>
              <a:p>
                <a:pPr>
                  <a:defRPr/>
                </a:pPr>
                <a:r>
                  <a:rPr lang="en-US"/>
                  <a:t>In-Degree</a:t>
                </a:r>
              </a:p>
            </c:rich>
          </c:tx>
          <c:layout>
            <c:manualLayout>
              <c:xMode val="edge"/>
              <c:yMode val="edge"/>
              <c:x val="0.43425552624336278"/>
              <c:y val="0.81759105918211861"/>
            </c:manualLayout>
          </c:layout>
          <c:overlay val="0"/>
        </c:title>
        <c:numFmt formatCode="#,##0.00" sourceLinked="1"/>
        <c:majorTickMark val="out"/>
        <c:minorTickMark val="none"/>
        <c:tickLblPos val="none"/>
        <c:crossAx val="-1133276944"/>
        <c:crosses val="autoZero"/>
        <c:auto val="1"/>
        <c:lblAlgn val="ctr"/>
        <c:lblOffset val="100"/>
        <c:noMultiLvlLbl val="0"/>
      </c:catAx>
      <c:valAx>
        <c:axId val="-1133276944"/>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1133298704"/>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Metrics'!$I$2</c:f>
              <c:strCache>
                <c:ptCount val="1"/>
                <c:pt idx="0">
                  <c:v>0</c:v>
                </c:pt>
              </c:strCache>
            </c:strRef>
          </c:tx>
          <c:spPr>
            <a:solidFill>
              <a:schemeClr val="accent1"/>
            </a:solidFill>
          </c:spPr>
          <c:invertIfNegative val="0"/>
          <c:cat>
            <c:numRef>
              <c:f>'Overall Metrics'!$H$2:$H$45</c:f>
              <c:numCache>
                <c:formatCode>#,##0.00</c:formatCode>
                <c:ptCount val="4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numCache>
            </c:numRef>
          </c:cat>
          <c:val>
            <c:numRef>
              <c:f>'Overall Metrics'!$I$2:$I$45</c:f>
              <c:numCache>
                <c:formatCode>General</c:formatCode>
                <c:ptCount val="4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numCache>
            </c:numRef>
          </c:val>
          <c:extLst>
            <c:ext xmlns:c16="http://schemas.microsoft.com/office/drawing/2014/chart" uri="{C3380CC4-5D6E-409C-BE32-E72D297353CC}">
              <c16:uniqueId val="{00000000-8F7F-4166-9ACA-9D915D976D09}"/>
            </c:ext>
          </c:extLst>
        </c:ser>
        <c:dLbls>
          <c:showLegendKey val="0"/>
          <c:showVal val="0"/>
          <c:showCatName val="0"/>
          <c:showSerName val="0"/>
          <c:showPercent val="0"/>
          <c:showBubbleSize val="0"/>
        </c:dLbls>
        <c:gapWidth val="0"/>
        <c:axId val="-1133280752"/>
        <c:axId val="-1133280208"/>
      </c:barChart>
      <c:catAx>
        <c:axId val="-1133280752"/>
        <c:scaling>
          <c:orientation val="minMax"/>
        </c:scaling>
        <c:delete val="1"/>
        <c:axPos val="b"/>
        <c:title>
          <c:tx>
            <c:rich>
              <a:bodyPr/>
              <a:lstStyle/>
              <a:p>
                <a:pPr>
                  <a:defRPr/>
                </a:pPr>
                <a:r>
                  <a:rPr lang="en-US"/>
                  <a:t>Out-Degree</a:t>
                </a:r>
              </a:p>
            </c:rich>
          </c:tx>
          <c:layout>
            <c:manualLayout>
              <c:xMode val="edge"/>
              <c:yMode val="edge"/>
              <c:x val="0.41379516818709683"/>
              <c:y val="0.80898890864450268"/>
            </c:manualLayout>
          </c:layout>
          <c:overlay val="0"/>
        </c:title>
        <c:numFmt formatCode="#,##0.00" sourceLinked="1"/>
        <c:majorTickMark val="out"/>
        <c:minorTickMark val="none"/>
        <c:tickLblPos val="none"/>
        <c:crossAx val="-1133280208"/>
        <c:crosses val="autoZero"/>
        <c:auto val="1"/>
        <c:lblAlgn val="ctr"/>
        <c:lblOffset val="100"/>
        <c:noMultiLvlLbl val="0"/>
      </c:catAx>
      <c:valAx>
        <c:axId val="-1133280208"/>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1133280752"/>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Metrics'!$K$2</c:f>
              <c:strCache>
                <c:ptCount val="1"/>
                <c:pt idx="0">
                  <c:v>43</c:v>
                </c:pt>
              </c:strCache>
            </c:strRef>
          </c:tx>
          <c:spPr>
            <a:solidFill>
              <a:schemeClr val="accent1"/>
            </a:solidFill>
          </c:spPr>
          <c:invertIfNegative val="0"/>
          <c:cat>
            <c:numRef>
              <c:f>'Overall Metrics'!$J$2:$J$45</c:f>
              <c:numCache>
                <c:formatCode>#,##0.00</c:formatCode>
                <c:ptCount val="44"/>
                <c:pt idx="0">
                  <c:v>0</c:v>
                </c:pt>
                <c:pt idx="1">
                  <c:v>6.9505818604651166</c:v>
                </c:pt>
                <c:pt idx="2">
                  <c:v>13.901163720930233</c:v>
                </c:pt>
                <c:pt idx="3">
                  <c:v>20.851745581395349</c:v>
                </c:pt>
                <c:pt idx="4">
                  <c:v>27.802327441860466</c:v>
                </c:pt>
                <c:pt idx="5">
                  <c:v>34.752909302325584</c:v>
                </c:pt>
                <c:pt idx="6">
                  <c:v>41.703491162790698</c:v>
                </c:pt>
                <c:pt idx="7">
                  <c:v>48.654073023255812</c:v>
                </c:pt>
                <c:pt idx="8">
                  <c:v>55.604654883720926</c:v>
                </c:pt>
                <c:pt idx="9">
                  <c:v>62.55523674418604</c:v>
                </c:pt>
                <c:pt idx="10">
                  <c:v>69.505818604651154</c:v>
                </c:pt>
                <c:pt idx="11">
                  <c:v>76.456400465116275</c:v>
                </c:pt>
                <c:pt idx="12">
                  <c:v>83.406982325581396</c:v>
                </c:pt>
                <c:pt idx="13">
                  <c:v>90.357564186046517</c:v>
                </c:pt>
                <c:pt idx="14">
                  <c:v>97.308146046511638</c:v>
                </c:pt>
                <c:pt idx="15">
                  <c:v>104.25872790697676</c:v>
                </c:pt>
                <c:pt idx="16">
                  <c:v>111.20930976744188</c:v>
                </c:pt>
                <c:pt idx="17">
                  <c:v>118.159891627907</c:v>
                </c:pt>
                <c:pt idx="18">
                  <c:v>125.11047348837212</c:v>
                </c:pt>
                <c:pt idx="19">
                  <c:v>132.06105534883724</c:v>
                </c:pt>
                <c:pt idx="20">
                  <c:v>139.01163720930236</c:v>
                </c:pt>
                <c:pt idx="21">
                  <c:v>145.96221906976749</c:v>
                </c:pt>
                <c:pt idx="22">
                  <c:v>152.91280093023261</c:v>
                </c:pt>
                <c:pt idx="23">
                  <c:v>159.86338279069773</c:v>
                </c:pt>
                <c:pt idx="24">
                  <c:v>166.81396465116285</c:v>
                </c:pt>
                <c:pt idx="25">
                  <c:v>173.76454651162797</c:v>
                </c:pt>
                <c:pt idx="26">
                  <c:v>180.71512837209309</c:v>
                </c:pt>
                <c:pt idx="27">
                  <c:v>187.66571023255821</c:v>
                </c:pt>
                <c:pt idx="28">
                  <c:v>194.61629209302333</c:v>
                </c:pt>
                <c:pt idx="29">
                  <c:v>201.56687395348845</c:v>
                </c:pt>
                <c:pt idx="30">
                  <c:v>208.51745581395357</c:v>
                </c:pt>
                <c:pt idx="31">
                  <c:v>215.4680376744187</c:v>
                </c:pt>
                <c:pt idx="32">
                  <c:v>222.41861953488382</c:v>
                </c:pt>
                <c:pt idx="33">
                  <c:v>229.36920139534894</c:v>
                </c:pt>
                <c:pt idx="34">
                  <c:v>236.31978325581406</c:v>
                </c:pt>
                <c:pt idx="35">
                  <c:v>243.27036511627918</c:v>
                </c:pt>
                <c:pt idx="36">
                  <c:v>250.2209469767443</c:v>
                </c:pt>
                <c:pt idx="37">
                  <c:v>257.17152883720939</c:v>
                </c:pt>
                <c:pt idx="38">
                  <c:v>264.12211069767449</c:v>
                </c:pt>
                <c:pt idx="39">
                  <c:v>271.07269255813958</c:v>
                </c:pt>
                <c:pt idx="40">
                  <c:v>278.02327441860467</c:v>
                </c:pt>
                <c:pt idx="41">
                  <c:v>284.97385627906976</c:v>
                </c:pt>
                <c:pt idx="42">
                  <c:v>291.92443813953486</c:v>
                </c:pt>
                <c:pt idx="43">
                  <c:v>298.87502000000001</c:v>
                </c:pt>
              </c:numCache>
            </c:numRef>
          </c:cat>
          <c:val>
            <c:numRef>
              <c:f>'Overall Metrics'!$K$2:$K$45</c:f>
              <c:numCache>
                <c:formatCode>General</c:formatCode>
                <c:ptCount val="44"/>
                <c:pt idx="0">
                  <c:v>43</c:v>
                </c:pt>
                <c:pt idx="1">
                  <c:v>4</c:v>
                </c:pt>
                <c:pt idx="2">
                  <c:v>3</c:v>
                </c:pt>
                <c:pt idx="3">
                  <c:v>2</c:v>
                </c:pt>
                <c:pt idx="4">
                  <c:v>1</c:v>
                </c:pt>
                <c:pt idx="5">
                  <c:v>1</c:v>
                </c:pt>
                <c:pt idx="6">
                  <c:v>0</c:v>
                </c:pt>
                <c:pt idx="7">
                  <c:v>1</c:v>
                </c:pt>
                <c:pt idx="8">
                  <c:v>0</c:v>
                </c:pt>
                <c:pt idx="9">
                  <c:v>0</c:v>
                </c:pt>
                <c:pt idx="10">
                  <c:v>0</c:v>
                </c:pt>
                <c:pt idx="11">
                  <c:v>1</c:v>
                </c:pt>
                <c:pt idx="12">
                  <c:v>1</c:v>
                </c:pt>
                <c:pt idx="13">
                  <c:v>0</c:v>
                </c:pt>
                <c:pt idx="14">
                  <c:v>0</c:v>
                </c:pt>
                <c:pt idx="15">
                  <c:v>0</c:v>
                </c:pt>
                <c:pt idx="16">
                  <c:v>2</c:v>
                </c:pt>
                <c:pt idx="17">
                  <c:v>1</c:v>
                </c:pt>
                <c:pt idx="18">
                  <c:v>0</c:v>
                </c:pt>
                <c:pt idx="19">
                  <c:v>1</c:v>
                </c:pt>
                <c:pt idx="20">
                  <c:v>0</c:v>
                </c:pt>
                <c:pt idx="21">
                  <c:v>0</c:v>
                </c:pt>
                <c:pt idx="22">
                  <c:v>1</c:v>
                </c:pt>
                <c:pt idx="23">
                  <c:v>0</c:v>
                </c:pt>
                <c:pt idx="24">
                  <c:v>0</c:v>
                </c:pt>
                <c:pt idx="25">
                  <c:v>0</c:v>
                </c:pt>
                <c:pt idx="26">
                  <c:v>0</c:v>
                </c:pt>
                <c:pt idx="27">
                  <c:v>1</c:v>
                </c:pt>
                <c:pt idx="28">
                  <c:v>0</c:v>
                </c:pt>
                <c:pt idx="29">
                  <c:v>0</c:v>
                </c:pt>
                <c:pt idx="30">
                  <c:v>0</c:v>
                </c:pt>
                <c:pt idx="31">
                  <c:v>0</c:v>
                </c:pt>
                <c:pt idx="32">
                  <c:v>0</c:v>
                </c:pt>
                <c:pt idx="33">
                  <c:v>0</c:v>
                </c:pt>
                <c:pt idx="34">
                  <c:v>0</c:v>
                </c:pt>
                <c:pt idx="35">
                  <c:v>2</c:v>
                </c:pt>
                <c:pt idx="36">
                  <c:v>0</c:v>
                </c:pt>
                <c:pt idx="37">
                  <c:v>0</c:v>
                </c:pt>
                <c:pt idx="38">
                  <c:v>0</c:v>
                </c:pt>
                <c:pt idx="39">
                  <c:v>0</c:v>
                </c:pt>
                <c:pt idx="40">
                  <c:v>1</c:v>
                </c:pt>
                <c:pt idx="41">
                  <c:v>0</c:v>
                </c:pt>
                <c:pt idx="42">
                  <c:v>1</c:v>
                </c:pt>
                <c:pt idx="43">
                  <c:v>1</c:v>
                </c:pt>
              </c:numCache>
            </c:numRef>
          </c:val>
          <c:extLst>
            <c:ext xmlns:c16="http://schemas.microsoft.com/office/drawing/2014/chart" uri="{C3380CC4-5D6E-409C-BE32-E72D297353CC}">
              <c16:uniqueId val="{00000000-924E-458E-9EA0-7506536E9E0C}"/>
            </c:ext>
          </c:extLst>
        </c:ser>
        <c:dLbls>
          <c:showLegendKey val="0"/>
          <c:showVal val="0"/>
          <c:showCatName val="0"/>
          <c:showSerName val="0"/>
          <c:showPercent val="0"/>
          <c:showBubbleSize val="0"/>
        </c:dLbls>
        <c:gapWidth val="0"/>
        <c:axId val="-1133290544"/>
        <c:axId val="-1133274768"/>
      </c:barChart>
      <c:catAx>
        <c:axId val="-1133290544"/>
        <c:scaling>
          <c:orientation val="minMax"/>
        </c:scaling>
        <c:delete val="1"/>
        <c:axPos val="b"/>
        <c:title>
          <c:tx>
            <c:rich>
              <a:bodyPr/>
              <a:lstStyle/>
              <a:p>
                <a:pPr>
                  <a:defRPr/>
                </a:pPr>
                <a:r>
                  <a:rPr lang="en-US"/>
                  <a:t>Betweenness Centrality</a:t>
                </a:r>
              </a:p>
            </c:rich>
          </c:tx>
          <c:layout>
            <c:manualLayout>
              <c:xMode val="edge"/>
              <c:yMode val="edge"/>
              <c:x val="0.32728710116056114"/>
              <c:y val="0.82619320971975252"/>
            </c:manualLayout>
          </c:layout>
          <c:overlay val="0"/>
        </c:title>
        <c:numFmt formatCode="#,##0.00" sourceLinked="1"/>
        <c:majorTickMark val="out"/>
        <c:minorTickMark val="none"/>
        <c:tickLblPos val="none"/>
        <c:crossAx val="-1133274768"/>
        <c:crosses val="autoZero"/>
        <c:auto val="1"/>
        <c:lblAlgn val="ctr"/>
        <c:lblOffset val="100"/>
        <c:noMultiLvlLbl val="0"/>
      </c:catAx>
      <c:valAx>
        <c:axId val="-1133274768"/>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1133290544"/>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Metrics'!$M$2</c:f>
              <c:strCache>
                <c:ptCount val="1"/>
                <c:pt idx="0">
                  <c:v>4</c:v>
                </c:pt>
              </c:strCache>
            </c:strRef>
          </c:tx>
          <c:spPr>
            <a:solidFill>
              <a:schemeClr val="accent1"/>
            </a:solidFill>
          </c:spPr>
          <c:invertIfNegative val="0"/>
          <c:cat>
            <c:numRef>
              <c:f>'Overall Metrics'!$L$2:$L$45</c:f>
              <c:numCache>
                <c:formatCode>#,##0.00</c:formatCode>
                <c:ptCount val="44"/>
                <c:pt idx="0">
                  <c:v>5.5250000000000004E-3</c:v>
                </c:pt>
                <c:pt idx="1">
                  <c:v>5.6290697674418605E-3</c:v>
                </c:pt>
                <c:pt idx="2">
                  <c:v>5.7331395348837206E-3</c:v>
                </c:pt>
                <c:pt idx="3">
                  <c:v>5.8372093023255807E-3</c:v>
                </c:pt>
                <c:pt idx="4">
                  <c:v>5.9412790697674408E-3</c:v>
                </c:pt>
                <c:pt idx="5">
                  <c:v>6.0453488372093009E-3</c:v>
                </c:pt>
                <c:pt idx="6">
                  <c:v>6.149418604651161E-3</c:v>
                </c:pt>
                <c:pt idx="7">
                  <c:v>6.2534883720930211E-3</c:v>
                </c:pt>
                <c:pt idx="8">
                  <c:v>6.3575581395348812E-3</c:v>
                </c:pt>
                <c:pt idx="9">
                  <c:v>6.4616279069767413E-3</c:v>
                </c:pt>
                <c:pt idx="10">
                  <c:v>6.5656976744186014E-3</c:v>
                </c:pt>
                <c:pt idx="11">
                  <c:v>6.6697674418604615E-3</c:v>
                </c:pt>
                <c:pt idx="12">
                  <c:v>6.7738372093023216E-3</c:v>
                </c:pt>
                <c:pt idx="13">
                  <c:v>6.8779069767441817E-3</c:v>
                </c:pt>
                <c:pt idx="14">
                  <c:v>6.9819767441860418E-3</c:v>
                </c:pt>
                <c:pt idx="15">
                  <c:v>7.0860465116279019E-3</c:v>
                </c:pt>
                <c:pt idx="16">
                  <c:v>7.190116279069762E-3</c:v>
                </c:pt>
                <c:pt idx="17">
                  <c:v>7.2941860465116221E-3</c:v>
                </c:pt>
                <c:pt idx="18">
                  <c:v>7.3982558139534822E-3</c:v>
                </c:pt>
                <c:pt idx="19">
                  <c:v>7.5023255813953423E-3</c:v>
                </c:pt>
                <c:pt idx="20">
                  <c:v>7.6063953488372023E-3</c:v>
                </c:pt>
                <c:pt idx="21">
                  <c:v>7.7104651162790624E-3</c:v>
                </c:pt>
                <c:pt idx="22">
                  <c:v>7.8145348837209225E-3</c:v>
                </c:pt>
                <c:pt idx="23">
                  <c:v>7.9186046511627826E-3</c:v>
                </c:pt>
                <c:pt idx="24">
                  <c:v>8.0226744186046427E-3</c:v>
                </c:pt>
                <c:pt idx="25">
                  <c:v>8.1267441860465028E-3</c:v>
                </c:pt>
                <c:pt idx="26">
                  <c:v>8.2308139534883629E-3</c:v>
                </c:pt>
                <c:pt idx="27">
                  <c:v>8.334883720930223E-3</c:v>
                </c:pt>
                <c:pt idx="28">
                  <c:v>8.4389534883720831E-3</c:v>
                </c:pt>
                <c:pt idx="29">
                  <c:v>8.5430232558139432E-3</c:v>
                </c:pt>
                <c:pt idx="30">
                  <c:v>8.6470930232558033E-3</c:v>
                </c:pt>
                <c:pt idx="31">
                  <c:v>8.7511627906976634E-3</c:v>
                </c:pt>
                <c:pt idx="32">
                  <c:v>8.8552325581395235E-3</c:v>
                </c:pt>
                <c:pt idx="33">
                  <c:v>8.9593023255813836E-3</c:v>
                </c:pt>
                <c:pt idx="34">
                  <c:v>9.0633720930232437E-3</c:v>
                </c:pt>
                <c:pt idx="35">
                  <c:v>9.1674418604651038E-3</c:v>
                </c:pt>
                <c:pt idx="36">
                  <c:v>9.2715116279069639E-3</c:v>
                </c:pt>
                <c:pt idx="37">
                  <c:v>9.375581395348824E-3</c:v>
                </c:pt>
                <c:pt idx="38">
                  <c:v>9.4796511627906841E-3</c:v>
                </c:pt>
                <c:pt idx="39">
                  <c:v>9.5837209302325442E-3</c:v>
                </c:pt>
                <c:pt idx="40">
                  <c:v>9.6877906976744043E-3</c:v>
                </c:pt>
                <c:pt idx="41">
                  <c:v>9.7918604651162644E-3</c:v>
                </c:pt>
                <c:pt idx="42">
                  <c:v>9.8959302325581245E-3</c:v>
                </c:pt>
                <c:pt idx="43">
                  <c:v>0.01</c:v>
                </c:pt>
              </c:numCache>
            </c:numRef>
          </c:cat>
          <c:val>
            <c:numRef>
              <c:f>'Overall Metrics'!$M$2:$M$45</c:f>
              <c:numCache>
                <c:formatCode>General</c:formatCode>
                <c:ptCount val="44"/>
                <c:pt idx="0">
                  <c:v>4</c:v>
                </c:pt>
                <c:pt idx="1">
                  <c:v>7</c:v>
                </c:pt>
                <c:pt idx="2">
                  <c:v>3</c:v>
                </c:pt>
                <c:pt idx="3">
                  <c:v>0</c:v>
                </c:pt>
                <c:pt idx="4">
                  <c:v>5</c:v>
                </c:pt>
                <c:pt idx="5">
                  <c:v>1</c:v>
                </c:pt>
                <c:pt idx="6">
                  <c:v>3</c:v>
                </c:pt>
                <c:pt idx="7">
                  <c:v>1</c:v>
                </c:pt>
                <c:pt idx="8">
                  <c:v>5</c:v>
                </c:pt>
                <c:pt idx="9">
                  <c:v>0</c:v>
                </c:pt>
                <c:pt idx="10">
                  <c:v>3</c:v>
                </c:pt>
                <c:pt idx="11">
                  <c:v>2</c:v>
                </c:pt>
                <c:pt idx="12">
                  <c:v>1</c:v>
                </c:pt>
                <c:pt idx="13">
                  <c:v>1</c:v>
                </c:pt>
                <c:pt idx="14">
                  <c:v>4</c:v>
                </c:pt>
                <c:pt idx="15">
                  <c:v>1</c:v>
                </c:pt>
                <c:pt idx="16">
                  <c:v>2</c:v>
                </c:pt>
                <c:pt idx="17">
                  <c:v>0</c:v>
                </c:pt>
                <c:pt idx="18">
                  <c:v>5</c:v>
                </c:pt>
                <c:pt idx="19">
                  <c:v>0</c:v>
                </c:pt>
                <c:pt idx="20">
                  <c:v>1</c:v>
                </c:pt>
                <c:pt idx="21">
                  <c:v>1</c:v>
                </c:pt>
                <c:pt idx="22">
                  <c:v>0</c:v>
                </c:pt>
                <c:pt idx="23">
                  <c:v>1</c:v>
                </c:pt>
                <c:pt idx="24">
                  <c:v>1</c:v>
                </c:pt>
                <c:pt idx="25">
                  <c:v>0</c:v>
                </c:pt>
                <c:pt idx="26">
                  <c:v>2</c:v>
                </c:pt>
                <c:pt idx="27">
                  <c:v>0</c:v>
                </c:pt>
                <c:pt idx="28">
                  <c:v>0</c:v>
                </c:pt>
                <c:pt idx="29">
                  <c:v>2</c:v>
                </c:pt>
                <c:pt idx="30">
                  <c:v>0</c:v>
                </c:pt>
                <c:pt idx="31">
                  <c:v>3</c:v>
                </c:pt>
                <c:pt idx="32">
                  <c:v>0</c:v>
                </c:pt>
                <c:pt idx="33">
                  <c:v>2</c:v>
                </c:pt>
                <c:pt idx="34">
                  <c:v>1</c:v>
                </c:pt>
                <c:pt idx="35">
                  <c:v>2</c:v>
                </c:pt>
                <c:pt idx="36">
                  <c:v>1</c:v>
                </c:pt>
                <c:pt idx="37">
                  <c:v>1</c:v>
                </c:pt>
                <c:pt idx="38">
                  <c:v>0</c:v>
                </c:pt>
                <c:pt idx="39">
                  <c:v>0</c:v>
                </c:pt>
                <c:pt idx="40">
                  <c:v>0</c:v>
                </c:pt>
                <c:pt idx="41">
                  <c:v>1</c:v>
                </c:pt>
                <c:pt idx="42">
                  <c:v>0</c:v>
                </c:pt>
                <c:pt idx="43">
                  <c:v>1</c:v>
                </c:pt>
              </c:numCache>
            </c:numRef>
          </c:val>
          <c:extLst>
            <c:ext xmlns:c16="http://schemas.microsoft.com/office/drawing/2014/chart" uri="{C3380CC4-5D6E-409C-BE32-E72D297353CC}">
              <c16:uniqueId val="{00000000-EA0B-4127-B544-FF04F4CC882D}"/>
            </c:ext>
          </c:extLst>
        </c:ser>
        <c:dLbls>
          <c:showLegendKey val="0"/>
          <c:showVal val="0"/>
          <c:showCatName val="0"/>
          <c:showSerName val="0"/>
          <c:showPercent val="0"/>
          <c:showBubbleSize val="0"/>
        </c:dLbls>
        <c:gapWidth val="0"/>
        <c:axId val="-1133285648"/>
        <c:axId val="-1133299248"/>
      </c:barChart>
      <c:catAx>
        <c:axId val="-1133285648"/>
        <c:scaling>
          <c:orientation val="minMax"/>
        </c:scaling>
        <c:delete val="1"/>
        <c:axPos val="b"/>
        <c:title>
          <c:tx>
            <c:rich>
              <a:bodyPr/>
              <a:lstStyle/>
              <a:p>
                <a:pPr>
                  <a:defRPr/>
                </a:pPr>
                <a:r>
                  <a:rPr lang="en-US"/>
                  <a:t>Closeness Centrality</a:t>
                </a:r>
              </a:p>
            </c:rich>
          </c:tx>
          <c:layout>
            <c:manualLayout>
              <c:xMode val="edge"/>
              <c:yMode val="edge"/>
              <c:x val="0.35406086287408578"/>
              <c:y val="0.82619320971975252"/>
            </c:manualLayout>
          </c:layout>
          <c:overlay val="0"/>
        </c:title>
        <c:numFmt formatCode="#,##0.00" sourceLinked="1"/>
        <c:majorTickMark val="out"/>
        <c:minorTickMark val="none"/>
        <c:tickLblPos val="none"/>
        <c:crossAx val="-1133299248"/>
        <c:crosses val="autoZero"/>
        <c:auto val="1"/>
        <c:lblAlgn val="ctr"/>
        <c:lblOffset val="100"/>
        <c:noMultiLvlLbl val="0"/>
      </c:catAx>
      <c:valAx>
        <c:axId val="-1133299248"/>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1133285648"/>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Metrics'!$O$2</c:f>
              <c:strCache>
                <c:ptCount val="1"/>
                <c:pt idx="0">
                  <c:v>15</c:v>
                </c:pt>
              </c:strCache>
            </c:strRef>
          </c:tx>
          <c:spPr>
            <a:solidFill>
              <a:schemeClr val="accent1"/>
            </a:solidFill>
          </c:spPr>
          <c:invertIfNegative val="0"/>
          <c:cat>
            <c:numRef>
              <c:f>'Overall Metrics'!$N$2:$N$45</c:f>
              <c:numCache>
                <c:formatCode>#,##0.00</c:formatCode>
                <c:ptCount val="44"/>
                <c:pt idx="0">
                  <c:v>1.7589999999999999E-3</c:v>
                </c:pt>
                <c:pt idx="1">
                  <c:v>2.7342093023255817E-3</c:v>
                </c:pt>
                <c:pt idx="2">
                  <c:v>3.7094186046511633E-3</c:v>
                </c:pt>
                <c:pt idx="3">
                  <c:v>4.6846279069767448E-3</c:v>
                </c:pt>
                <c:pt idx="4">
                  <c:v>5.6598372093023264E-3</c:v>
                </c:pt>
                <c:pt idx="5">
                  <c:v>6.6350465116279079E-3</c:v>
                </c:pt>
                <c:pt idx="6">
                  <c:v>7.6102558139534895E-3</c:v>
                </c:pt>
                <c:pt idx="7">
                  <c:v>8.5854651162790702E-3</c:v>
                </c:pt>
                <c:pt idx="8">
                  <c:v>9.5606744186046526E-3</c:v>
                </c:pt>
                <c:pt idx="9">
                  <c:v>1.0535883720930235E-2</c:v>
                </c:pt>
                <c:pt idx="10">
                  <c:v>1.1511093023255817E-2</c:v>
                </c:pt>
                <c:pt idx="11">
                  <c:v>1.24863023255814E-2</c:v>
                </c:pt>
                <c:pt idx="12">
                  <c:v>1.3461511627906982E-2</c:v>
                </c:pt>
                <c:pt idx="13">
                  <c:v>1.4436720930232565E-2</c:v>
                </c:pt>
                <c:pt idx="14">
                  <c:v>1.5411930232558147E-2</c:v>
                </c:pt>
                <c:pt idx="15">
                  <c:v>1.638713953488373E-2</c:v>
                </c:pt>
                <c:pt idx="16">
                  <c:v>1.7362348837209312E-2</c:v>
                </c:pt>
                <c:pt idx="17">
                  <c:v>1.8337558139534894E-2</c:v>
                </c:pt>
                <c:pt idx="18">
                  <c:v>1.9312767441860477E-2</c:v>
                </c:pt>
                <c:pt idx="19">
                  <c:v>2.0287976744186059E-2</c:v>
                </c:pt>
                <c:pt idx="20">
                  <c:v>2.1263186046511642E-2</c:v>
                </c:pt>
                <c:pt idx="21">
                  <c:v>2.2238395348837224E-2</c:v>
                </c:pt>
                <c:pt idx="22">
                  <c:v>2.3213604651162806E-2</c:v>
                </c:pt>
                <c:pt idx="23">
                  <c:v>2.4188813953488389E-2</c:v>
                </c:pt>
                <c:pt idx="24">
                  <c:v>2.5164023255813971E-2</c:v>
                </c:pt>
                <c:pt idx="25">
                  <c:v>2.6139232558139554E-2</c:v>
                </c:pt>
                <c:pt idx="26">
                  <c:v>2.7114441860465136E-2</c:v>
                </c:pt>
                <c:pt idx="27">
                  <c:v>2.8089651162790719E-2</c:v>
                </c:pt>
                <c:pt idx="28">
                  <c:v>2.9064860465116301E-2</c:v>
                </c:pt>
                <c:pt idx="29">
                  <c:v>3.0040069767441883E-2</c:v>
                </c:pt>
                <c:pt idx="30">
                  <c:v>3.1015279069767466E-2</c:v>
                </c:pt>
                <c:pt idx="31">
                  <c:v>3.1990488372093048E-2</c:v>
                </c:pt>
                <c:pt idx="32">
                  <c:v>3.2965697674418627E-2</c:v>
                </c:pt>
                <c:pt idx="33">
                  <c:v>3.3940906976744206E-2</c:v>
                </c:pt>
                <c:pt idx="34">
                  <c:v>3.4916116279069785E-2</c:v>
                </c:pt>
                <c:pt idx="35">
                  <c:v>3.5891325581395364E-2</c:v>
                </c:pt>
                <c:pt idx="36">
                  <c:v>3.6866534883720943E-2</c:v>
                </c:pt>
                <c:pt idx="37">
                  <c:v>3.7841744186046522E-2</c:v>
                </c:pt>
                <c:pt idx="38">
                  <c:v>3.8816953488372101E-2</c:v>
                </c:pt>
                <c:pt idx="39">
                  <c:v>3.979216279069768E-2</c:v>
                </c:pt>
                <c:pt idx="40">
                  <c:v>4.0767372093023259E-2</c:v>
                </c:pt>
                <c:pt idx="41">
                  <c:v>4.1742581395348838E-2</c:v>
                </c:pt>
                <c:pt idx="42">
                  <c:v>4.2717790697674417E-2</c:v>
                </c:pt>
                <c:pt idx="43">
                  <c:v>4.3693000000000003E-2</c:v>
                </c:pt>
              </c:numCache>
            </c:numRef>
          </c:cat>
          <c:val>
            <c:numRef>
              <c:f>'Overall Metrics'!$O$2:$O$45</c:f>
              <c:numCache>
                <c:formatCode>General</c:formatCode>
                <c:ptCount val="44"/>
                <c:pt idx="0">
                  <c:v>15</c:v>
                </c:pt>
                <c:pt idx="1">
                  <c:v>2</c:v>
                </c:pt>
                <c:pt idx="2">
                  <c:v>7</c:v>
                </c:pt>
                <c:pt idx="3">
                  <c:v>1</c:v>
                </c:pt>
                <c:pt idx="4">
                  <c:v>2</c:v>
                </c:pt>
                <c:pt idx="5">
                  <c:v>3</c:v>
                </c:pt>
                <c:pt idx="6">
                  <c:v>0</c:v>
                </c:pt>
                <c:pt idx="7">
                  <c:v>2</c:v>
                </c:pt>
                <c:pt idx="8">
                  <c:v>3</c:v>
                </c:pt>
                <c:pt idx="9">
                  <c:v>3</c:v>
                </c:pt>
                <c:pt idx="10">
                  <c:v>0</c:v>
                </c:pt>
                <c:pt idx="11">
                  <c:v>2</c:v>
                </c:pt>
                <c:pt idx="12">
                  <c:v>1</c:v>
                </c:pt>
                <c:pt idx="13">
                  <c:v>0</c:v>
                </c:pt>
                <c:pt idx="14">
                  <c:v>2</c:v>
                </c:pt>
                <c:pt idx="15">
                  <c:v>1</c:v>
                </c:pt>
                <c:pt idx="16">
                  <c:v>1</c:v>
                </c:pt>
                <c:pt idx="17">
                  <c:v>0</c:v>
                </c:pt>
                <c:pt idx="18">
                  <c:v>1</c:v>
                </c:pt>
                <c:pt idx="19">
                  <c:v>4</c:v>
                </c:pt>
                <c:pt idx="20">
                  <c:v>0</c:v>
                </c:pt>
                <c:pt idx="21">
                  <c:v>1</c:v>
                </c:pt>
                <c:pt idx="22">
                  <c:v>0</c:v>
                </c:pt>
                <c:pt idx="23">
                  <c:v>1</c:v>
                </c:pt>
                <c:pt idx="24">
                  <c:v>2</c:v>
                </c:pt>
                <c:pt idx="25">
                  <c:v>0</c:v>
                </c:pt>
                <c:pt idx="26">
                  <c:v>0</c:v>
                </c:pt>
                <c:pt idx="27">
                  <c:v>0</c:v>
                </c:pt>
                <c:pt idx="28">
                  <c:v>0</c:v>
                </c:pt>
                <c:pt idx="29">
                  <c:v>0</c:v>
                </c:pt>
                <c:pt idx="30">
                  <c:v>2</c:v>
                </c:pt>
                <c:pt idx="31">
                  <c:v>0</c:v>
                </c:pt>
                <c:pt idx="32">
                  <c:v>1</c:v>
                </c:pt>
                <c:pt idx="33">
                  <c:v>4</c:v>
                </c:pt>
                <c:pt idx="34">
                  <c:v>1</c:v>
                </c:pt>
                <c:pt idx="35">
                  <c:v>0</c:v>
                </c:pt>
                <c:pt idx="36">
                  <c:v>0</c:v>
                </c:pt>
                <c:pt idx="37">
                  <c:v>3</c:v>
                </c:pt>
                <c:pt idx="38">
                  <c:v>2</c:v>
                </c:pt>
                <c:pt idx="39">
                  <c:v>0</c:v>
                </c:pt>
                <c:pt idx="40">
                  <c:v>0</c:v>
                </c:pt>
                <c:pt idx="41">
                  <c:v>0</c:v>
                </c:pt>
                <c:pt idx="42">
                  <c:v>0</c:v>
                </c:pt>
                <c:pt idx="43">
                  <c:v>1</c:v>
                </c:pt>
              </c:numCache>
            </c:numRef>
          </c:val>
          <c:extLst>
            <c:ext xmlns:c16="http://schemas.microsoft.com/office/drawing/2014/chart" uri="{C3380CC4-5D6E-409C-BE32-E72D297353CC}">
              <c16:uniqueId val="{00000000-0503-47D2-9C7A-420BC91D1CAE}"/>
            </c:ext>
          </c:extLst>
        </c:ser>
        <c:dLbls>
          <c:showLegendKey val="0"/>
          <c:showVal val="0"/>
          <c:showCatName val="0"/>
          <c:showSerName val="0"/>
          <c:showPercent val="0"/>
          <c:showBubbleSize val="0"/>
        </c:dLbls>
        <c:gapWidth val="0"/>
        <c:axId val="-1133278576"/>
        <c:axId val="-1133288912"/>
      </c:barChart>
      <c:catAx>
        <c:axId val="-1133278576"/>
        <c:scaling>
          <c:orientation val="minMax"/>
        </c:scaling>
        <c:delete val="1"/>
        <c:axPos val="b"/>
        <c:title>
          <c:tx>
            <c:rich>
              <a:bodyPr/>
              <a:lstStyle/>
              <a:p>
                <a:pPr>
                  <a:defRPr/>
                </a:pPr>
                <a:r>
                  <a:rPr lang="en-US"/>
                  <a:t>Eigenvector</a:t>
                </a:r>
                <a:r>
                  <a:rPr lang="en-US" baseline="0"/>
                  <a:t> </a:t>
                </a:r>
                <a:r>
                  <a:rPr lang="en-US"/>
                  <a:t>Centrality</a:t>
                </a:r>
              </a:p>
            </c:rich>
          </c:tx>
          <c:layout>
            <c:manualLayout>
              <c:xMode val="edge"/>
              <c:yMode val="edge"/>
              <c:x val="0.33732726180313355"/>
              <c:y val="0.82619320971975252"/>
            </c:manualLayout>
          </c:layout>
          <c:overlay val="0"/>
        </c:title>
        <c:numFmt formatCode="#,##0.00" sourceLinked="1"/>
        <c:majorTickMark val="out"/>
        <c:minorTickMark val="none"/>
        <c:tickLblPos val="none"/>
        <c:crossAx val="-1133288912"/>
        <c:crosses val="autoZero"/>
        <c:auto val="1"/>
        <c:lblAlgn val="ctr"/>
        <c:lblOffset val="100"/>
        <c:noMultiLvlLbl val="0"/>
      </c:catAx>
      <c:valAx>
        <c:axId val="-1133288912"/>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1133278576"/>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Metrics'!$S$2</c:f>
              <c:strCache>
                <c:ptCount val="1"/>
                <c:pt idx="0">
                  <c:v>11</c:v>
                </c:pt>
              </c:strCache>
            </c:strRef>
          </c:tx>
          <c:spPr>
            <a:solidFill>
              <a:schemeClr val="accent1"/>
            </a:solidFill>
          </c:spPr>
          <c:invertIfNegative val="0"/>
          <c:cat>
            <c:numRef>
              <c:f>'Overall Metrics'!$R$2:$R$45</c:f>
              <c:numCache>
                <c:formatCode>#,##0.00</c:formatCode>
                <c:ptCount val="44"/>
                <c:pt idx="0">
                  <c:v>0</c:v>
                </c:pt>
                <c:pt idx="1">
                  <c:v>2.3255813953488372E-2</c:v>
                </c:pt>
                <c:pt idx="2">
                  <c:v>4.6511627906976744E-2</c:v>
                </c:pt>
                <c:pt idx="3">
                  <c:v>6.9767441860465115E-2</c:v>
                </c:pt>
                <c:pt idx="4">
                  <c:v>9.3023255813953487E-2</c:v>
                </c:pt>
                <c:pt idx="5">
                  <c:v>0.11627906976744186</c:v>
                </c:pt>
                <c:pt idx="6">
                  <c:v>0.13953488372093023</c:v>
                </c:pt>
                <c:pt idx="7">
                  <c:v>0.16279069767441862</c:v>
                </c:pt>
                <c:pt idx="8">
                  <c:v>0.18604651162790697</c:v>
                </c:pt>
                <c:pt idx="9">
                  <c:v>0.20930232558139533</c:v>
                </c:pt>
                <c:pt idx="10">
                  <c:v>0.23255813953488369</c:v>
                </c:pt>
                <c:pt idx="11">
                  <c:v>0.25581395348837205</c:v>
                </c:pt>
                <c:pt idx="12">
                  <c:v>0.27906976744186041</c:v>
                </c:pt>
                <c:pt idx="13">
                  <c:v>0.30232558139534876</c:v>
                </c:pt>
                <c:pt idx="14">
                  <c:v>0.32558139534883712</c:v>
                </c:pt>
                <c:pt idx="15">
                  <c:v>0.34883720930232548</c:v>
                </c:pt>
                <c:pt idx="16">
                  <c:v>0.37209302325581384</c:v>
                </c:pt>
                <c:pt idx="17">
                  <c:v>0.3953488372093022</c:v>
                </c:pt>
                <c:pt idx="18">
                  <c:v>0.41860465116279055</c:v>
                </c:pt>
                <c:pt idx="19">
                  <c:v>0.44186046511627891</c:v>
                </c:pt>
                <c:pt idx="20">
                  <c:v>0.46511627906976727</c:v>
                </c:pt>
                <c:pt idx="21">
                  <c:v>0.48837209302325563</c:v>
                </c:pt>
                <c:pt idx="22">
                  <c:v>0.51162790697674398</c:v>
                </c:pt>
                <c:pt idx="23">
                  <c:v>0.5348837209302324</c:v>
                </c:pt>
                <c:pt idx="24">
                  <c:v>0.55813953488372081</c:v>
                </c:pt>
                <c:pt idx="25">
                  <c:v>0.58139534883720922</c:v>
                </c:pt>
                <c:pt idx="26">
                  <c:v>0.60465116279069764</c:v>
                </c:pt>
                <c:pt idx="27">
                  <c:v>0.62790697674418605</c:v>
                </c:pt>
                <c:pt idx="28">
                  <c:v>0.65116279069767447</c:v>
                </c:pt>
                <c:pt idx="29">
                  <c:v>0.67441860465116288</c:v>
                </c:pt>
                <c:pt idx="30">
                  <c:v>0.69767441860465129</c:v>
                </c:pt>
                <c:pt idx="31">
                  <c:v>0.72093023255813971</c:v>
                </c:pt>
                <c:pt idx="32">
                  <c:v>0.74418604651162812</c:v>
                </c:pt>
                <c:pt idx="33">
                  <c:v>0.76744186046511653</c:v>
                </c:pt>
                <c:pt idx="34">
                  <c:v>0.79069767441860495</c:v>
                </c:pt>
                <c:pt idx="35">
                  <c:v>0.81395348837209336</c:v>
                </c:pt>
                <c:pt idx="36">
                  <c:v>0.83720930232558177</c:v>
                </c:pt>
                <c:pt idx="37">
                  <c:v>0.86046511627907019</c:v>
                </c:pt>
                <c:pt idx="38">
                  <c:v>0.8837209302325586</c:v>
                </c:pt>
                <c:pt idx="39">
                  <c:v>0.90697674418604701</c:v>
                </c:pt>
                <c:pt idx="40">
                  <c:v>0.93023255813953543</c:v>
                </c:pt>
                <c:pt idx="41">
                  <c:v>0.95348837209302384</c:v>
                </c:pt>
                <c:pt idx="42">
                  <c:v>0.97674418604651225</c:v>
                </c:pt>
                <c:pt idx="43">
                  <c:v>1</c:v>
                </c:pt>
              </c:numCache>
            </c:numRef>
          </c:cat>
          <c:val>
            <c:numRef>
              <c:f>'Overall Metrics'!$S$2:$S$45</c:f>
              <c:numCache>
                <c:formatCode>General</c:formatCode>
                <c:ptCount val="44"/>
                <c:pt idx="0">
                  <c:v>11</c:v>
                </c:pt>
                <c:pt idx="1">
                  <c:v>0</c:v>
                </c:pt>
                <c:pt idx="2">
                  <c:v>0</c:v>
                </c:pt>
                <c:pt idx="3">
                  <c:v>0</c:v>
                </c:pt>
                <c:pt idx="4">
                  <c:v>0</c:v>
                </c:pt>
                <c:pt idx="5">
                  <c:v>0</c:v>
                </c:pt>
                <c:pt idx="6">
                  <c:v>0</c:v>
                </c:pt>
                <c:pt idx="7">
                  <c:v>0</c:v>
                </c:pt>
                <c:pt idx="8">
                  <c:v>0</c:v>
                </c:pt>
                <c:pt idx="9">
                  <c:v>0</c:v>
                </c:pt>
                <c:pt idx="10">
                  <c:v>0</c:v>
                </c:pt>
                <c:pt idx="11">
                  <c:v>0</c:v>
                </c:pt>
                <c:pt idx="12">
                  <c:v>0</c:v>
                </c:pt>
                <c:pt idx="13">
                  <c:v>1</c:v>
                </c:pt>
                <c:pt idx="14">
                  <c:v>4</c:v>
                </c:pt>
                <c:pt idx="15">
                  <c:v>1</c:v>
                </c:pt>
                <c:pt idx="16">
                  <c:v>1</c:v>
                </c:pt>
                <c:pt idx="17">
                  <c:v>0</c:v>
                </c:pt>
                <c:pt idx="18">
                  <c:v>3</c:v>
                </c:pt>
                <c:pt idx="19">
                  <c:v>0</c:v>
                </c:pt>
                <c:pt idx="20">
                  <c:v>1</c:v>
                </c:pt>
                <c:pt idx="21">
                  <c:v>2</c:v>
                </c:pt>
                <c:pt idx="22">
                  <c:v>3</c:v>
                </c:pt>
                <c:pt idx="23">
                  <c:v>1</c:v>
                </c:pt>
                <c:pt idx="24">
                  <c:v>1</c:v>
                </c:pt>
                <c:pt idx="25">
                  <c:v>1</c:v>
                </c:pt>
                <c:pt idx="26">
                  <c:v>1</c:v>
                </c:pt>
                <c:pt idx="27">
                  <c:v>2</c:v>
                </c:pt>
                <c:pt idx="28">
                  <c:v>5</c:v>
                </c:pt>
                <c:pt idx="29">
                  <c:v>2</c:v>
                </c:pt>
                <c:pt idx="30">
                  <c:v>1</c:v>
                </c:pt>
                <c:pt idx="31">
                  <c:v>1</c:v>
                </c:pt>
                <c:pt idx="32">
                  <c:v>0</c:v>
                </c:pt>
                <c:pt idx="33">
                  <c:v>1</c:v>
                </c:pt>
                <c:pt idx="34">
                  <c:v>3</c:v>
                </c:pt>
                <c:pt idx="35">
                  <c:v>0</c:v>
                </c:pt>
                <c:pt idx="36">
                  <c:v>0</c:v>
                </c:pt>
                <c:pt idx="37">
                  <c:v>0</c:v>
                </c:pt>
                <c:pt idx="38">
                  <c:v>0</c:v>
                </c:pt>
                <c:pt idx="39">
                  <c:v>1</c:v>
                </c:pt>
                <c:pt idx="40">
                  <c:v>0</c:v>
                </c:pt>
                <c:pt idx="41">
                  <c:v>0</c:v>
                </c:pt>
                <c:pt idx="42">
                  <c:v>0</c:v>
                </c:pt>
                <c:pt idx="43">
                  <c:v>21</c:v>
                </c:pt>
              </c:numCache>
            </c:numRef>
          </c:val>
          <c:extLst>
            <c:ext xmlns:c16="http://schemas.microsoft.com/office/drawing/2014/chart" uri="{C3380CC4-5D6E-409C-BE32-E72D297353CC}">
              <c16:uniqueId val="{00000000-81BD-433A-8384-A044311C7B89}"/>
            </c:ext>
          </c:extLst>
        </c:ser>
        <c:dLbls>
          <c:showLegendKey val="0"/>
          <c:showVal val="0"/>
          <c:showCatName val="0"/>
          <c:showSerName val="0"/>
          <c:showPercent val="0"/>
          <c:showBubbleSize val="0"/>
        </c:dLbls>
        <c:gapWidth val="0"/>
        <c:axId val="-1133276400"/>
        <c:axId val="-1133297616"/>
      </c:barChart>
      <c:catAx>
        <c:axId val="-1133276400"/>
        <c:scaling>
          <c:orientation val="minMax"/>
        </c:scaling>
        <c:delete val="1"/>
        <c:axPos val="b"/>
        <c:title>
          <c:tx>
            <c:rich>
              <a:bodyPr/>
              <a:lstStyle/>
              <a:p>
                <a:pPr>
                  <a:defRPr/>
                </a:pPr>
                <a:r>
                  <a:rPr lang="en-US"/>
                  <a:t>Clustering Coefficient</a:t>
                </a:r>
              </a:p>
            </c:rich>
          </c:tx>
          <c:layout>
            <c:manualLayout>
              <c:xMode val="edge"/>
              <c:yMode val="edge"/>
              <c:x val="0.33732726180313377"/>
              <c:y val="0.82619320971975252"/>
            </c:manualLayout>
          </c:layout>
          <c:overlay val="0"/>
        </c:title>
        <c:numFmt formatCode="#,##0.00" sourceLinked="1"/>
        <c:majorTickMark val="out"/>
        <c:minorTickMark val="none"/>
        <c:tickLblPos val="none"/>
        <c:crossAx val="-1133297616"/>
        <c:crosses val="autoZero"/>
        <c:auto val="1"/>
        <c:lblAlgn val="ctr"/>
        <c:lblOffset val="100"/>
        <c:noMultiLvlLbl val="0"/>
      </c:catAx>
      <c:valAx>
        <c:axId val="-1133297616"/>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1133276400"/>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Metrics'!$Q$2</c:f>
              <c:strCache>
                <c:ptCount val="1"/>
                <c:pt idx="0">
                  <c:v>11</c:v>
                </c:pt>
              </c:strCache>
            </c:strRef>
          </c:tx>
          <c:spPr>
            <a:solidFill>
              <a:schemeClr val="accent1"/>
            </a:solidFill>
          </c:spPr>
          <c:invertIfNegative val="0"/>
          <c:cat>
            <c:numRef>
              <c:f>'Overall Metrics'!$R$2:$R$45</c:f>
              <c:numCache>
                <c:formatCode>#,##0.00</c:formatCode>
                <c:ptCount val="44"/>
                <c:pt idx="0">
                  <c:v>0</c:v>
                </c:pt>
                <c:pt idx="1">
                  <c:v>2.3255813953488372E-2</c:v>
                </c:pt>
                <c:pt idx="2">
                  <c:v>4.6511627906976744E-2</c:v>
                </c:pt>
                <c:pt idx="3">
                  <c:v>6.9767441860465115E-2</c:v>
                </c:pt>
                <c:pt idx="4">
                  <c:v>9.3023255813953487E-2</c:v>
                </c:pt>
                <c:pt idx="5">
                  <c:v>0.11627906976744186</c:v>
                </c:pt>
                <c:pt idx="6">
                  <c:v>0.13953488372093023</c:v>
                </c:pt>
                <c:pt idx="7">
                  <c:v>0.16279069767441862</c:v>
                </c:pt>
                <c:pt idx="8">
                  <c:v>0.18604651162790697</c:v>
                </c:pt>
                <c:pt idx="9">
                  <c:v>0.20930232558139533</c:v>
                </c:pt>
                <c:pt idx="10">
                  <c:v>0.23255813953488369</c:v>
                </c:pt>
                <c:pt idx="11">
                  <c:v>0.25581395348837205</c:v>
                </c:pt>
                <c:pt idx="12">
                  <c:v>0.27906976744186041</c:v>
                </c:pt>
                <c:pt idx="13">
                  <c:v>0.30232558139534876</c:v>
                </c:pt>
                <c:pt idx="14">
                  <c:v>0.32558139534883712</c:v>
                </c:pt>
                <c:pt idx="15">
                  <c:v>0.34883720930232548</c:v>
                </c:pt>
                <c:pt idx="16">
                  <c:v>0.37209302325581384</c:v>
                </c:pt>
                <c:pt idx="17">
                  <c:v>0.3953488372093022</c:v>
                </c:pt>
                <c:pt idx="18">
                  <c:v>0.41860465116279055</c:v>
                </c:pt>
                <c:pt idx="19">
                  <c:v>0.44186046511627891</c:v>
                </c:pt>
                <c:pt idx="20">
                  <c:v>0.46511627906976727</c:v>
                </c:pt>
                <c:pt idx="21">
                  <c:v>0.48837209302325563</c:v>
                </c:pt>
                <c:pt idx="22">
                  <c:v>0.51162790697674398</c:v>
                </c:pt>
                <c:pt idx="23">
                  <c:v>0.5348837209302324</c:v>
                </c:pt>
                <c:pt idx="24">
                  <c:v>0.55813953488372081</c:v>
                </c:pt>
                <c:pt idx="25">
                  <c:v>0.58139534883720922</c:v>
                </c:pt>
                <c:pt idx="26">
                  <c:v>0.60465116279069764</c:v>
                </c:pt>
                <c:pt idx="27">
                  <c:v>0.62790697674418605</c:v>
                </c:pt>
                <c:pt idx="28">
                  <c:v>0.65116279069767447</c:v>
                </c:pt>
                <c:pt idx="29">
                  <c:v>0.67441860465116288</c:v>
                </c:pt>
                <c:pt idx="30">
                  <c:v>0.69767441860465129</c:v>
                </c:pt>
                <c:pt idx="31">
                  <c:v>0.72093023255813971</c:v>
                </c:pt>
                <c:pt idx="32">
                  <c:v>0.74418604651162812</c:v>
                </c:pt>
                <c:pt idx="33">
                  <c:v>0.76744186046511653</c:v>
                </c:pt>
                <c:pt idx="34">
                  <c:v>0.79069767441860495</c:v>
                </c:pt>
                <c:pt idx="35">
                  <c:v>0.81395348837209336</c:v>
                </c:pt>
                <c:pt idx="36">
                  <c:v>0.83720930232558177</c:v>
                </c:pt>
                <c:pt idx="37">
                  <c:v>0.86046511627907019</c:v>
                </c:pt>
                <c:pt idx="38">
                  <c:v>0.8837209302325586</c:v>
                </c:pt>
                <c:pt idx="39">
                  <c:v>0.90697674418604701</c:v>
                </c:pt>
                <c:pt idx="40">
                  <c:v>0.93023255813953543</c:v>
                </c:pt>
                <c:pt idx="41">
                  <c:v>0.95348837209302384</c:v>
                </c:pt>
                <c:pt idx="42">
                  <c:v>0.97674418604651225</c:v>
                </c:pt>
                <c:pt idx="43">
                  <c:v>1</c:v>
                </c:pt>
              </c:numCache>
            </c:numRef>
          </c:cat>
          <c:val>
            <c:numRef>
              <c:f>'Overall Metrics'!$Q$2:$Q$45</c:f>
              <c:numCache>
                <c:formatCode>General</c:formatCode>
                <c:ptCount val="44"/>
                <c:pt idx="0">
                  <c:v>11</c:v>
                </c:pt>
                <c:pt idx="1">
                  <c:v>5</c:v>
                </c:pt>
                <c:pt idx="2">
                  <c:v>6</c:v>
                </c:pt>
                <c:pt idx="3">
                  <c:v>7</c:v>
                </c:pt>
                <c:pt idx="4">
                  <c:v>4</c:v>
                </c:pt>
                <c:pt idx="5">
                  <c:v>2</c:v>
                </c:pt>
                <c:pt idx="6">
                  <c:v>1</c:v>
                </c:pt>
                <c:pt idx="7">
                  <c:v>0</c:v>
                </c:pt>
                <c:pt idx="8">
                  <c:v>2</c:v>
                </c:pt>
                <c:pt idx="9">
                  <c:v>2</c:v>
                </c:pt>
                <c:pt idx="10">
                  <c:v>3</c:v>
                </c:pt>
                <c:pt idx="11">
                  <c:v>4</c:v>
                </c:pt>
                <c:pt idx="12">
                  <c:v>1</c:v>
                </c:pt>
                <c:pt idx="13">
                  <c:v>2</c:v>
                </c:pt>
                <c:pt idx="14">
                  <c:v>1</c:v>
                </c:pt>
                <c:pt idx="15">
                  <c:v>0</c:v>
                </c:pt>
                <c:pt idx="16">
                  <c:v>0</c:v>
                </c:pt>
                <c:pt idx="17">
                  <c:v>1</c:v>
                </c:pt>
                <c:pt idx="18">
                  <c:v>0</c:v>
                </c:pt>
                <c:pt idx="19">
                  <c:v>1</c:v>
                </c:pt>
                <c:pt idx="20">
                  <c:v>1</c:v>
                </c:pt>
                <c:pt idx="21">
                  <c:v>1</c:v>
                </c:pt>
                <c:pt idx="22">
                  <c:v>0</c:v>
                </c:pt>
                <c:pt idx="23">
                  <c:v>0</c:v>
                </c:pt>
                <c:pt idx="24">
                  <c:v>2</c:v>
                </c:pt>
                <c:pt idx="25">
                  <c:v>0</c:v>
                </c:pt>
                <c:pt idx="26">
                  <c:v>1</c:v>
                </c:pt>
                <c:pt idx="27">
                  <c:v>0</c:v>
                </c:pt>
                <c:pt idx="28">
                  <c:v>0</c:v>
                </c:pt>
                <c:pt idx="29">
                  <c:v>2</c:v>
                </c:pt>
                <c:pt idx="30">
                  <c:v>2</c:v>
                </c:pt>
                <c:pt idx="31">
                  <c:v>1</c:v>
                </c:pt>
                <c:pt idx="32">
                  <c:v>1</c:v>
                </c:pt>
                <c:pt idx="33">
                  <c:v>0</c:v>
                </c:pt>
                <c:pt idx="34">
                  <c:v>1</c:v>
                </c:pt>
                <c:pt idx="35">
                  <c:v>0</c:v>
                </c:pt>
                <c:pt idx="36">
                  <c:v>0</c:v>
                </c:pt>
                <c:pt idx="37">
                  <c:v>0</c:v>
                </c:pt>
                <c:pt idx="38">
                  <c:v>0</c:v>
                </c:pt>
                <c:pt idx="39">
                  <c:v>1</c:v>
                </c:pt>
                <c:pt idx="40">
                  <c:v>1</c:v>
                </c:pt>
                <c:pt idx="41">
                  <c:v>0</c:v>
                </c:pt>
                <c:pt idx="42">
                  <c:v>0</c:v>
                </c:pt>
                <c:pt idx="43">
                  <c:v>1</c:v>
                </c:pt>
              </c:numCache>
            </c:numRef>
          </c:val>
          <c:extLst>
            <c:ext xmlns:c16="http://schemas.microsoft.com/office/drawing/2014/chart" uri="{C3380CC4-5D6E-409C-BE32-E72D297353CC}">
              <c16:uniqueId val="{00000000-ABF3-4676-B01B-8526F9AFA6B3}"/>
            </c:ext>
          </c:extLst>
        </c:ser>
        <c:dLbls>
          <c:showLegendKey val="0"/>
          <c:showVal val="0"/>
          <c:showCatName val="0"/>
          <c:showSerName val="0"/>
          <c:showPercent val="0"/>
          <c:showBubbleSize val="0"/>
        </c:dLbls>
        <c:gapWidth val="0"/>
        <c:axId val="-1133274224"/>
        <c:axId val="-1133273680"/>
      </c:barChart>
      <c:catAx>
        <c:axId val="-1133274224"/>
        <c:scaling>
          <c:orientation val="minMax"/>
        </c:scaling>
        <c:delete val="1"/>
        <c:axPos val="b"/>
        <c:title>
          <c:tx>
            <c:rich>
              <a:bodyPr/>
              <a:lstStyle/>
              <a:p>
                <a:pPr>
                  <a:defRPr/>
                </a:pPr>
                <a:r>
                  <a:rPr lang="en-US"/>
                  <a:t>PageRank</a:t>
                </a:r>
              </a:p>
            </c:rich>
          </c:tx>
          <c:layout>
            <c:manualLayout>
              <c:xMode val="edge"/>
              <c:yMode val="edge"/>
              <c:x val="0.41764854694368031"/>
              <c:y val="0.82619320971975252"/>
            </c:manualLayout>
          </c:layout>
          <c:overlay val="0"/>
        </c:title>
        <c:numFmt formatCode="#,##0.00" sourceLinked="1"/>
        <c:majorTickMark val="out"/>
        <c:minorTickMark val="none"/>
        <c:tickLblPos val="none"/>
        <c:crossAx val="-1133273680"/>
        <c:crosses val="autoZero"/>
        <c:auto val="1"/>
        <c:lblAlgn val="ctr"/>
        <c:lblOffset val="100"/>
        <c:noMultiLvlLbl val="0"/>
      </c:catAx>
      <c:valAx>
        <c:axId val="-1133273680"/>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1133274224"/>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2.7639579878386837E-3"/>
          <c:y val="8.0430855234004828E-3"/>
          <c:w val="0.99723592884220325"/>
          <c:h val="0.9839124654872371"/>
        </c:manualLayout>
      </c:layout>
      <c:barChart>
        <c:barDir val="col"/>
        <c:grouping val="clustered"/>
        <c:varyColors val="0"/>
        <c:ser>
          <c:idx val="1"/>
          <c:order val="0"/>
          <c:tx>
            <c:strRef>
              <c:f>'Overall Metrics'!$U$2</c:f>
              <c:strCache>
                <c:ptCount val="1"/>
                <c:pt idx="0">
                  <c:v>#REF!</c:v>
                </c:pt>
              </c:strCache>
            </c:strRef>
          </c:tx>
          <c:spPr>
            <a:solidFill>
              <a:schemeClr val="accent1"/>
            </a:solidFill>
          </c:spPr>
          <c:invertIfNegative val="0"/>
          <c:cat>
            <c:numRef>
              <c:f>'Overall Metrics'!$T$2:$T$45</c:f>
              <c:numCache>
                <c:formatCode>#,##0.00</c:formatCode>
                <c:ptCount val="4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numCache>
            </c:numRef>
          </c:cat>
          <c:val>
            <c:numRef>
              <c:f>'Overall Metrics'!$U$2:$U$45</c:f>
              <c:numCache>
                <c:formatCode>General</c:formatCode>
                <c:ptCount val="4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numCache>
            </c:numRef>
          </c:val>
          <c:extLst>
            <c:ext xmlns:c16="http://schemas.microsoft.com/office/drawing/2014/chart" uri="{C3380CC4-5D6E-409C-BE32-E72D297353CC}">
              <c16:uniqueId val="{00000000-DB84-4C9D-B23C-8C53EE00B7F8}"/>
            </c:ext>
          </c:extLst>
        </c:ser>
        <c:dLbls>
          <c:showLegendKey val="0"/>
          <c:showVal val="0"/>
          <c:showCatName val="0"/>
          <c:showSerName val="0"/>
          <c:showPercent val="0"/>
          <c:showBubbleSize val="0"/>
        </c:dLbls>
        <c:gapWidth val="0"/>
        <c:axId val="-1133294352"/>
        <c:axId val="-1133287824"/>
      </c:barChart>
      <c:catAx>
        <c:axId val="-1133294352"/>
        <c:scaling>
          <c:orientation val="minMax"/>
        </c:scaling>
        <c:delete val="1"/>
        <c:axPos val="b"/>
        <c:numFmt formatCode="#,##0.00" sourceLinked="1"/>
        <c:majorTickMark val="out"/>
        <c:minorTickMark val="none"/>
        <c:tickLblPos val="none"/>
        <c:crossAx val="-1133287824"/>
        <c:crosses val="autoZero"/>
        <c:auto val="1"/>
        <c:lblAlgn val="ctr"/>
        <c:lblOffset val="100"/>
        <c:noMultiLvlLbl val="0"/>
      </c:catAx>
      <c:valAx>
        <c:axId val="-1133287824"/>
        <c:scaling>
          <c:orientation val="minMax"/>
        </c:scaling>
        <c:delete val="1"/>
        <c:axPos val="l"/>
        <c:numFmt formatCode="General" sourceLinked="1"/>
        <c:majorTickMark val="out"/>
        <c:minorTickMark val="none"/>
        <c:tickLblPos val="none"/>
        <c:crossAx val="-1133294352"/>
        <c:crosses val="autoZero"/>
        <c:crossBetween val="between"/>
      </c:valAx>
      <c:spPr>
        <a:solidFill>
          <a:schemeClr val="bg1">
            <a:lumMod val="85000"/>
          </a:schemeClr>
        </a:solidFill>
        <a:ln>
          <a:noFill/>
        </a:ln>
      </c:spPr>
    </c:plotArea>
    <c:plotVisOnly val="0"/>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0</xdr:col>
      <xdr:colOff>-1</xdr:colOff>
      <xdr:row>34</xdr:row>
      <xdr:rowOff>38100</xdr:rowOff>
    </xdr:from>
    <xdr:to>
      <xdr:col>1</xdr:col>
      <xdr:colOff>918209</xdr:colOff>
      <xdr:row>41</xdr:row>
      <xdr:rowOff>180975</xdr:rowOff>
    </xdr:to>
    <xdr:graphicFrame macro="">
      <xdr:nvGraphicFramePr>
        <xdr:cNvPr id="2" name="Degree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xdr:colOff>
      <xdr:row>48</xdr:row>
      <xdr:rowOff>38100</xdr:rowOff>
    </xdr:from>
    <xdr:to>
      <xdr:col>1</xdr:col>
      <xdr:colOff>918209</xdr:colOff>
      <xdr:row>55</xdr:row>
      <xdr:rowOff>180975</xdr:rowOff>
    </xdr:to>
    <xdr:graphicFrame macro="">
      <xdr:nvGraphicFramePr>
        <xdr:cNvPr id="5" name="InDegree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xdr:colOff>
      <xdr:row>62</xdr:row>
      <xdr:rowOff>28575</xdr:rowOff>
    </xdr:from>
    <xdr:to>
      <xdr:col>1</xdr:col>
      <xdr:colOff>918209</xdr:colOff>
      <xdr:row>69</xdr:row>
      <xdr:rowOff>171450</xdr:rowOff>
    </xdr:to>
    <xdr:graphicFrame macro="">
      <xdr:nvGraphicFramePr>
        <xdr:cNvPr id="4" name="OutDegree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76</xdr:row>
      <xdr:rowOff>9525</xdr:rowOff>
    </xdr:from>
    <xdr:to>
      <xdr:col>1</xdr:col>
      <xdr:colOff>918210</xdr:colOff>
      <xdr:row>83</xdr:row>
      <xdr:rowOff>152400</xdr:rowOff>
    </xdr:to>
    <xdr:graphicFrame macro="">
      <xdr:nvGraphicFramePr>
        <xdr:cNvPr id="6" name="BetweennessCentrality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9525</xdr:colOff>
      <xdr:row>90</xdr:row>
      <xdr:rowOff>19050</xdr:rowOff>
    </xdr:from>
    <xdr:to>
      <xdr:col>2</xdr:col>
      <xdr:colOff>0</xdr:colOff>
      <xdr:row>97</xdr:row>
      <xdr:rowOff>161925</xdr:rowOff>
    </xdr:to>
    <xdr:graphicFrame macro="">
      <xdr:nvGraphicFramePr>
        <xdr:cNvPr id="7" name="ClosenessCentrality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104</xdr:row>
      <xdr:rowOff>19050</xdr:rowOff>
    </xdr:from>
    <xdr:to>
      <xdr:col>1</xdr:col>
      <xdr:colOff>918210</xdr:colOff>
      <xdr:row>111</xdr:row>
      <xdr:rowOff>161925</xdr:rowOff>
    </xdr:to>
    <xdr:graphicFrame macro="">
      <xdr:nvGraphicFramePr>
        <xdr:cNvPr id="8" name="EigenvectorCentrality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132</xdr:row>
      <xdr:rowOff>9525</xdr:rowOff>
    </xdr:from>
    <xdr:to>
      <xdr:col>1</xdr:col>
      <xdr:colOff>918210</xdr:colOff>
      <xdr:row>139</xdr:row>
      <xdr:rowOff>152400</xdr:rowOff>
    </xdr:to>
    <xdr:graphicFrame macro="">
      <xdr:nvGraphicFramePr>
        <xdr:cNvPr id="9" name="ClusteringCoefficient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0</xdr:colOff>
      <xdr:row>118</xdr:row>
      <xdr:rowOff>0</xdr:rowOff>
    </xdr:from>
    <xdr:to>
      <xdr:col>1</xdr:col>
      <xdr:colOff>918210</xdr:colOff>
      <xdr:row>125</xdr:row>
      <xdr:rowOff>142875</xdr:rowOff>
    </xdr:to>
    <xdr:graphicFrame macro="">
      <xdr:nvGraphicFramePr>
        <xdr:cNvPr id="10" name="ClusteringCoefficient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17</xdr:col>
      <xdr:colOff>0</xdr:colOff>
      <xdr:row>1</xdr:row>
      <xdr:rowOff>0</xdr:rowOff>
    </xdr:from>
    <xdr:to>
      <xdr:col>22</xdr:col>
      <xdr:colOff>381000</xdr:colOff>
      <xdr:row>4</xdr:row>
      <xdr:rowOff>28575</xdr:rowOff>
    </xdr:to>
    <xdr:graphicFrame macro="">
      <xdr:nvGraphicFramePr>
        <xdr:cNvPr id="2" name="DynamicFilter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ables/table1.xml><?xml version="1.0" encoding="utf-8"?>
<table xmlns="http://schemas.openxmlformats.org/spreadsheetml/2006/main" id="1" name="Edges" displayName="Edges" ref="A2:P335" totalsRowShown="0" headerRowDxfId="100" dataDxfId="99">
  <autoFilter ref="A2:P335"/>
  <tableColumns count="16">
    <tableColumn id="1" name="Vertex 1"/>
    <tableColumn id="2" name="Vertex 2"/>
    <tableColumn id="3" name="Color" dataDxfId="98"/>
    <tableColumn id="4" name="Width" dataDxfId="97"/>
    <tableColumn id="11" name="Style" dataDxfId="96"/>
    <tableColumn id="5" name="Opacity" dataDxfId="95"/>
    <tableColumn id="6" name="Visibility" dataDxfId="94"/>
    <tableColumn id="10" name="Label" dataDxfId="93"/>
    <tableColumn id="12" name="Label Text Color" dataDxfId="92"/>
    <tableColumn id="13" name="Label Font Size" dataDxfId="91"/>
    <tableColumn id="14" name="Reciprocated?" dataDxfId="90"/>
    <tableColumn id="7" name="ID" dataDxfId="89"/>
    <tableColumn id="9" name="Dynamic Filter" dataDxfId="88"/>
    <tableColumn id="8" name="Edge Weight"/>
    <tableColumn id="15" name="Vertex 1 Group" dataDxfId="87" dataCellStyle="Normal">
      <calculatedColumnFormula>REPLACE(INDEX(GroupVertices[Group], MATCH(Edges[[#This Row],[Vertex 1]],GroupVertices[Vertex],0)),1,1,"")</calculatedColumnFormula>
    </tableColumn>
    <tableColumn id="16" name="Vertex 2 Group" dataDxfId="86" dataCellStyle="Normal">
      <calculatedColumnFormula>REPLACE(INDEX(GroupVertices[Group], MATCH(Edges[[#This Row],[Vertex 2]],GroupVertices[Vertex],0)),1,1,"")</calculatedColumnFormula>
    </tableColumn>
  </tableColumns>
  <tableStyleInfo name="NodeXL Table" showFirstColumn="0" showLastColumn="0" showRowStripes="0" showColumnStripes="0"/>
</table>
</file>

<file path=xl/tables/table10.xml><?xml version="1.0" encoding="utf-8"?>
<table xmlns="http://schemas.openxmlformats.org/spreadsheetml/2006/main" id="8" name="DynamicFilterSettings" displayName="DynamicFilterSettings" ref="M1:P2" totalsRowShown="0" headerRowDxfId="6">
  <autoFilter ref="M1:P2"/>
  <tableColumns count="4">
    <tableColumn id="1" name="Table Name"/>
    <tableColumn id="2" name="Column Name"/>
    <tableColumn id="3" name="Selected Minimum"/>
    <tableColumn id="4" name="Selected Maximum"/>
  </tableColumns>
  <tableStyleInfo name="TableStyleMedium9" showFirstColumn="0" showLastColumn="0" showRowStripes="1" showColumnStripes="0"/>
</table>
</file>

<file path=xl/tables/table11.xml><?xml version="1.0" encoding="utf-8"?>
<table xmlns="http://schemas.openxmlformats.org/spreadsheetml/2006/main" id="10" name="GroupEdges" displayName="GroupEdges" ref="A2:C3" totalsRowShown="0" headerRowDxfId="5" dataDxfId="4" dataCellStyle="NodeXL Required">
  <autoFilter ref="A2:C3"/>
  <tableColumns count="3">
    <tableColumn id="1" name="Group 1" dataDxfId="3" dataCellStyle="NodeXL Required"/>
    <tableColumn id="2" name="Group 2" dataDxfId="2" dataCellStyle="NodeXL Required"/>
    <tableColumn id="3" name="Edges" dataDxfId="1" dataCellStyle="NodeXL Graph Metric"/>
  </tableColumns>
  <tableStyleInfo name="NodeXL Table" showFirstColumn="0" showLastColumn="0" showRowStripes="1" showColumnStripes="0"/>
</table>
</file>

<file path=xl/tables/table2.xml><?xml version="1.0" encoding="utf-8"?>
<table xmlns="http://schemas.openxmlformats.org/spreadsheetml/2006/main" id="2" name="Vertices" displayName="Vertices" ref="A2:AD83" totalsRowShown="0" headerRowDxfId="85" dataDxfId="84">
  <autoFilter ref="A2:AD83"/>
  <sortState ref="A3:AD83">
    <sortCondition descending="1" ref="Y3"/>
  </sortState>
  <tableColumns count="30">
    <tableColumn id="1" name="Vertex" dataDxfId="83"/>
    <tableColumn id="2" name="Color" dataDxfId="82"/>
    <tableColumn id="5" name="Shape" dataDxfId="81"/>
    <tableColumn id="6" name="Size" dataDxfId="80"/>
    <tableColumn id="4" name="Opacity" dataDxfId="79"/>
    <tableColumn id="7" name="Image File" dataDxfId="78"/>
    <tableColumn id="3" name="Visibility" dataDxfId="77"/>
    <tableColumn id="10" name="Label" dataDxfId="76"/>
    <tableColumn id="16" name="Label Fill Color" dataDxfId="75"/>
    <tableColumn id="9" name="Label Position" dataDxfId="74"/>
    <tableColumn id="8" name="Tooltip" dataDxfId="73"/>
    <tableColumn id="18" name="Layout Order" dataDxfId="72"/>
    <tableColumn id="13" name="X" dataDxfId="71"/>
    <tableColumn id="14" name="Y" dataDxfId="70"/>
    <tableColumn id="12" name="Locked?" dataDxfId="69"/>
    <tableColumn id="19" name="Polar R" dataDxfId="68"/>
    <tableColumn id="20" name="Polar Angle" dataDxfId="67"/>
    <tableColumn id="21" name="Degree" dataDxfId="66" dataCellStyle="NodeXL Graph Metric"/>
    <tableColumn id="22" name="In-Degree" dataDxfId="65"/>
    <tableColumn id="23" name="Out-Degree" dataDxfId="64"/>
    <tableColumn id="24" name="Betweenness Centrality" dataDxfId="63" dataCellStyle="NodeXL Graph Metric"/>
    <tableColumn id="25" name="Closeness Centrality" dataDxfId="62" dataCellStyle="NodeXL Graph Metric"/>
    <tableColumn id="26" name="Eigenvector Centrality" dataDxfId="61" dataCellStyle="NodeXL Graph Metric"/>
    <tableColumn id="15" name="PageRank" dataDxfId="60" dataCellStyle="NodeXL Graph Metric"/>
    <tableColumn id="27" name="Clustering Coefficient" dataDxfId="59" dataCellStyle="NodeXL Graph Metric"/>
    <tableColumn id="29" name="Reciprocated Vertex Pair Ratio" dataDxfId="58"/>
    <tableColumn id="11" name="ID" dataDxfId="57"/>
    <tableColumn id="28" name="Dynamic Filter" dataDxfId="56"/>
    <tableColumn id="17" name="Total Weight" dataDxfId="0">
      <calculatedColumnFormula>SUMIF(Edges!A:A,Vertices[[#This Row],[Vertex]],Edges!N:N)+SUMIF(Edges!B:B,Vertices[[#This Row],[Vertex]],Edges!N:N)</calculatedColumnFormula>
    </tableColumn>
    <tableColumn id="30" name="Vertex Group" dataDxfId="55" dataCellStyle="Normal">
      <calculatedColumnFormula>REPLACE(INDEX(GroupVertices[Group], MATCH(Vertices[[#This Row],[Vertex]],GroupVertices[Vertex],0)),1,1,"")</calculatedColumnFormula>
    </tableColumn>
  </tableColumns>
  <tableStyleInfo name="NodeXL Table" showFirstColumn="0" showLastColumn="0" showRowStripes="0" showColumnStripes="0"/>
</table>
</file>

<file path=xl/tables/table3.xml><?xml version="1.0" encoding="utf-8"?>
<table xmlns="http://schemas.openxmlformats.org/spreadsheetml/2006/main" id="4" name="Groups" displayName="Groups" ref="A2:X3" totalsRowShown="0" headerRowDxfId="54">
  <autoFilter ref="A2:X3"/>
  <tableColumns count="24">
    <tableColumn id="1" name="Group" dataDxfId="53" dataCellStyle="NodeXL Required"/>
    <tableColumn id="2" name="Vertex Color" dataDxfId="52" dataCellStyle="NodeXL Visual Property"/>
    <tableColumn id="3" name="Vertex Shape" dataDxfId="51" dataCellStyle="NodeXL Visual Property"/>
    <tableColumn id="22" name="Visibility" dataDxfId="50"/>
    <tableColumn id="4" name="Collapsed?"/>
    <tableColumn id="18" name="Label" dataDxfId="49"/>
    <tableColumn id="20" name="Collapsed X"/>
    <tableColumn id="21" name="Collapsed Y"/>
    <tableColumn id="6" name="ID" dataDxfId="48"/>
    <tableColumn id="19" name="Collapsed Properties" dataDxfId="47"/>
    <tableColumn id="5" name="Vertices" dataDxfId="46" dataCellStyle="NodeXL Graph Metric"/>
    <tableColumn id="7" name="Unique Edges" dataDxfId="45" dataCellStyle="NodeXL Graph Metric"/>
    <tableColumn id="8" name="Edges With Duplicates" dataDxfId="44" dataCellStyle="NodeXL Graph Metric"/>
    <tableColumn id="9" name="Total Edges" dataDxfId="43" dataCellStyle="NodeXL Graph Metric"/>
    <tableColumn id="10" name="Self-Loops" dataDxfId="42" dataCellStyle="NodeXL Graph Metric"/>
    <tableColumn id="24" name="Reciprocated Vertex Pair Ratio" dataDxfId="41" dataCellStyle="NodeXL Graph Metric"/>
    <tableColumn id="25" name="Reciprocated Edge Ratio" dataDxfId="40" dataCellStyle="NodeXL Graph Metric"/>
    <tableColumn id="11" name="Connected Components" dataDxfId="39" dataCellStyle="NodeXL Graph Metric"/>
    <tableColumn id="12" name="Single-Vertex Connected Components" dataDxfId="38" dataCellStyle="NodeXL Graph Metric"/>
    <tableColumn id="13" name="Maximum Vertices in a Connected Component" dataDxfId="37" dataCellStyle="NodeXL Graph Metric"/>
    <tableColumn id="14" name="Maximum Edges in a Connected Component" dataDxfId="36" dataCellStyle="NodeXL Graph Metric"/>
    <tableColumn id="15" name="Maximum Geodesic Distance (Diameter)" dataDxfId="35" dataCellStyle="NodeXL Graph Metric"/>
    <tableColumn id="16" name="Average Geodesic Distance" dataDxfId="34" dataCellStyle="NodeXL Graph Metric"/>
    <tableColumn id="17" name="Graph Density" dataDxfId="33" dataCellStyle="NodeXL Graph Metric"/>
  </tableColumns>
  <tableStyleInfo name="NodeXL Table" showFirstColumn="0" showLastColumn="0" showRowStripes="1" showColumnStripes="0"/>
</table>
</file>

<file path=xl/tables/table4.xml><?xml version="1.0" encoding="utf-8"?>
<table xmlns="http://schemas.openxmlformats.org/spreadsheetml/2006/main" id="5" name="GroupVertices" displayName="GroupVertices" ref="A1:C69" totalsRowShown="0" headerRowDxfId="32" dataDxfId="31">
  <autoFilter ref="A1:C69"/>
  <tableColumns count="3">
    <tableColumn id="1" name="Group" dataDxfId="30" dataCellStyle="Normal"/>
    <tableColumn id="2" name="Vertex" dataDxfId="29" dataCellStyle="Normal"/>
    <tableColumn id="3" name="Vertex ID" dataDxfId="28" dataCellStyle="Normal">
      <calculatedColumnFormula>VLOOKUP(GroupVertices[[#This Row],[Vertex]], Vertices[], MATCH("ID", Vertices[#Headers], 0), FALSE)</calculatedColumnFormula>
    </tableColumn>
  </tableColumns>
  <tableStyleInfo name="TableStyleMedium9" showFirstColumn="0" showLastColumn="0" showRowStripes="1" showColumnStripes="0"/>
</table>
</file>

<file path=xl/tables/table5.xml><?xml version="1.0" encoding="utf-8"?>
<table xmlns="http://schemas.openxmlformats.org/spreadsheetml/2006/main" id="6" name="OverallMetrics" displayName="OverallMetrics" ref="A1:B26" totalsRowShown="0">
  <autoFilter ref="A1:B26"/>
  <tableColumns count="2">
    <tableColumn id="1" name="Graph Metric" dataDxfId="27" dataCellStyle="NodeXL Graph Metric"/>
    <tableColumn id="2" name="Value" dataDxfId="26" dataCellStyle="NodeXL Graph Metric"/>
  </tableColumns>
  <tableStyleInfo name="TableStyleMedium9" showFirstColumn="0" showLastColumn="0" showRowStripes="1" showColumnStripes="0"/>
</table>
</file>

<file path=xl/tables/table6.xml><?xml version="1.0" encoding="utf-8"?>
<table xmlns="http://schemas.openxmlformats.org/spreadsheetml/2006/main" id="3" name="HistogramBins" displayName="HistogramBins" ref="D1:U45" totalsRowShown="0">
  <autoFilter ref="D1:U45"/>
  <tableColumns count="18">
    <tableColumn id="1" name="Degree Bin" dataDxfId="25"/>
    <tableColumn id="2" name="Degree Frequency" dataDxfId="24">
      <calculatedColumnFormula>COUNTIF(Vertices[Degree], "&gt;= " &amp; D2) - COUNTIF(Vertices[Degree], "&gt;=" &amp; D3)</calculatedColumnFormula>
    </tableColumn>
    <tableColumn id="3" name="In-Degree Bin" dataDxfId="23"/>
    <tableColumn id="4" name="In-Degree Frequency" dataDxfId="22">
      <calculatedColumnFormula>COUNTIF(Vertices[In-Degree], "&gt;= " &amp; F2) - COUNTIF(Vertices[In-Degree], "&gt;=" &amp; F3)</calculatedColumnFormula>
    </tableColumn>
    <tableColumn id="5" name="Out-Degree Bin" dataDxfId="21"/>
    <tableColumn id="6" name="Out-Degree Frequency" dataDxfId="20">
      <calculatedColumnFormula>COUNTIF(Vertices[Out-Degree], "&gt;= " &amp; H2) - COUNTIF(Vertices[Out-Degree], "&gt;=" &amp; H3)</calculatedColumnFormula>
    </tableColumn>
    <tableColumn id="7" name="Betweenness Centrality Bin" dataDxfId="19"/>
    <tableColumn id="8" name="Betweenness Centrality Frequency" dataDxfId="18">
      <calculatedColumnFormula>COUNTIF(Vertices[Betweenness Centrality], "&gt;= " &amp; J2) - COUNTIF(Vertices[Betweenness Centrality], "&gt;=" &amp; J3)</calculatedColumnFormula>
    </tableColumn>
    <tableColumn id="9" name="Closeness Centrality Bin" dataDxfId="17"/>
    <tableColumn id="10" name="Closeness Centrality Frequency" dataDxfId="16">
      <calculatedColumnFormula>COUNTIF(Vertices[Closeness Centrality], "&gt;= " &amp; L2) - COUNTIF(Vertices[Closeness Centrality], "&gt;=" &amp; L3)</calculatedColumnFormula>
    </tableColumn>
    <tableColumn id="11" name="Eigenvector Centrality Bin" dataDxfId="15"/>
    <tableColumn id="12" name="Eigenvector Centrality Frequency" dataDxfId="14">
      <calculatedColumnFormula>COUNTIF(Vertices[Eigenvector Centrality], "&gt;= " &amp; N2) - COUNTIF(Vertices[Eigenvector Centrality], "&gt;=" &amp; N3)</calculatedColumnFormula>
    </tableColumn>
    <tableColumn id="18" name="PageRank Bin" dataDxfId="13"/>
    <tableColumn id="17" name="PageRank Frequency" dataDxfId="12">
      <calculatedColumnFormula>COUNTIF(Vertices[Eigenvector Centrality], "&gt;= " &amp; P2) - COUNTIF(Vertices[Eigenvector Centrality], "&gt;=" &amp; P3)</calculatedColumnFormula>
    </tableColumn>
    <tableColumn id="13" name="Clustering Coefficient Bin" dataDxfId="11"/>
    <tableColumn id="14" name="Clustering Coefficient Frequency" dataDxfId="10">
      <calculatedColumnFormula>COUNTIF(Vertices[Clustering Coefficient], "&gt;= " &amp; R2) - COUNTIF(Vertices[Clustering Coefficient], "&gt;=" &amp; R3)</calculatedColumnFormula>
    </tableColumn>
    <tableColumn id="15" name="Dynamic Filter Bin" dataDxfId="9"/>
    <tableColumn id="16" name="Dynamic Filter Frequency" dataDxfId="8">
      <calculatedColumnFormula>COUNTIF(Vertices[Clustering Coefficient], "&gt;= " &amp; T2) - COUNTIF(Vertices[Clustering Coefficient], "&gt;=" &amp; T3)</calculatedColumnFormula>
    </tableColumn>
  </tableColumns>
  <tableStyleInfo name="TableStyleMedium9" showFirstColumn="0" showLastColumn="0" showRowStripes="1" showColumnStripes="0"/>
</table>
</file>

<file path=xl/tables/table7.xml><?xml version="1.0" encoding="utf-8"?>
<table xmlns="http://schemas.openxmlformats.org/spreadsheetml/2006/main" id="15" name="HistogramProperties" displayName="HistogramProperties" ref="W1:X4" totalsRowShown="0">
  <autoFilter ref="W1:X4"/>
  <tableColumns count="2">
    <tableColumn id="1" name="Histogram Property"/>
    <tableColumn id="2" name="Value"/>
  </tableColumns>
  <tableStyleInfo name="TableStyleMedium9" showFirstColumn="0" showLastColumn="0" showRowStripes="1" showColumnStripes="0"/>
</table>
</file>

<file path=xl/tables/table8.xml><?xml version="1.0" encoding="utf-8"?>
<table xmlns="http://schemas.openxmlformats.org/spreadsheetml/2006/main" id="9" name="OverallReadabilityMetrics" displayName="OverallReadabilityMetrics" ref="A29:B32" totalsRowShown="0">
  <autoFilter ref="A29:B32"/>
  <tableColumns count="2">
    <tableColumn id="1" name="Readability Metric"/>
    <tableColumn id="2" name="Value"/>
  </tableColumns>
  <tableStyleInfo name="TableStyleMedium9" showFirstColumn="0" showLastColumn="0" showRowStripes="1" showColumnStripes="0"/>
</table>
</file>

<file path=xl/tables/table9.xml><?xml version="1.0" encoding="utf-8"?>
<table xmlns="http://schemas.openxmlformats.org/spreadsheetml/2006/main" id="7" name="PerWorkbookSettings" displayName="PerWorkbookSettings" ref="J1:K10" totalsRowShown="0" headerRowDxfId="7">
  <autoFilter ref="J1:K10"/>
  <tableColumns count="2">
    <tableColumn id="1" name="Per-Workbook Setting"/>
    <tableColumn id="2" name="Value"/>
  </tableColumns>
  <tableStyleInfo name="TableStyleMedium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vmlDrawing" Target="../drawings/vmlDrawing2.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vmlDrawing" Target="../drawings/vmlDrawing3.v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vmlDrawing" Target="../drawings/vmlDrawing4.v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8" Type="http://schemas.openxmlformats.org/officeDocument/2006/relationships/comments" Target="../comments5.xml"/><Relationship Id="rId3" Type="http://schemas.openxmlformats.org/officeDocument/2006/relationships/vmlDrawing" Target="../drawings/vmlDrawing5.vml"/><Relationship Id="rId7" Type="http://schemas.openxmlformats.org/officeDocument/2006/relationships/table" Target="../tables/table8.xml"/><Relationship Id="rId2" Type="http://schemas.openxmlformats.org/officeDocument/2006/relationships/drawing" Target="../drawings/drawing1.xml"/><Relationship Id="rId1" Type="http://schemas.openxmlformats.org/officeDocument/2006/relationships/printerSettings" Target="../printerSettings/printerSettings6.bin"/><Relationship Id="rId6" Type="http://schemas.openxmlformats.org/officeDocument/2006/relationships/table" Target="../tables/table7.xml"/><Relationship Id="rId5" Type="http://schemas.openxmlformats.org/officeDocument/2006/relationships/table" Target="../tables/table6.xml"/><Relationship Id="rId4" Type="http://schemas.openxmlformats.org/officeDocument/2006/relationships/table" Target="../tables/table5.xml"/></Relationships>
</file>

<file path=xl/worksheets/_rels/sheet7.xml.rels><?xml version="1.0" encoding="UTF-8" standalone="yes"?>
<Relationships xmlns="http://schemas.openxmlformats.org/package/2006/relationships"><Relationship Id="rId3" Type="http://schemas.openxmlformats.org/officeDocument/2006/relationships/table" Target="../tables/table9.xml"/><Relationship Id="rId2" Type="http://schemas.openxmlformats.org/officeDocument/2006/relationships/drawing" Target="../drawings/drawing2.xml"/><Relationship Id="rId1" Type="http://schemas.openxmlformats.org/officeDocument/2006/relationships/printerSettings" Target="../printerSettings/printerSettings7.bin"/><Relationship Id="rId4" Type="http://schemas.openxmlformats.org/officeDocument/2006/relationships/table" Target="../tables/table10.xml"/></Relationships>
</file>

<file path=xl/worksheets/_rels/sheet8.xml.rels><?xml version="1.0" encoding="UTF-8" standalone="yes"?>
<Relationships xmlns="http://schemas.openxmlformats.org/package/2006/relationships"><Relationship Id="rId1" Type="http://schemas.openxmlformats.org/officeDocument/2006/relationships/table" Target="../tables/table1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P335"/>
  <sheetViews>
    <sheetView workbookViewId="0">
      <pane xSplit="2" ySplit="2" topLeftCell="G3" activePane="bottomRight" state="frozen"/>
      <selection pane="topRight" activeCell="C1" sqref="C1"/>
      <selection pane="bottomLeft" activeCell="A3" sqref="A3"/>
      <selection pane="bottomRight" activeCell="A2" sqref="A2:P2"/>
    </sheetView>
  </sheetViews>
  <sheetFormatPr defaultRowHeight="15" x14ac:dyDescent="0.25"/>
  <cols>
    <col min="1" max="1" width="28.42578125" style="1" customWidth="1"/>
    <col min="2" max="2" width="24.85546875" style="1" customWidth="1"/>
    <col min="3" max="3" width="7.85546875" style="3" bestFit="1" customWidth="1"/>
    <col min="4" max="4" width="8.7109375" style="2" bestFit="1" customWidth="1"/>
    <col min="5" max="5" width="7.7109375" style="2" bestFit="1" customWidth="1"/>
    <col min="6" max="6" width="9.85546875" style="2" bestFit="1" customWidth="1"/>
    <col min="7" max="7" width="11" style="3" bestFit="1" customWidth="1"/>
    <col min="8" max="8" width="8" style="1" bestFit="1" customWidth="1"/>
    <col min="9" max="9" width="12.28515625" style="3" bestFit="1" customWidth="1"/>
    <col min="10" max="10" width="12.42578125" style="3" bestFit="1" customWidth="1"/>
    <col min="11" max="11" width="15.5703125" style="3" customWidth="1"/>
    <col min="12" max="12" width="11" hidden="1" customWidth="1"/>
    <col min="13" max="13" width="10.85546875" hidden="1" customWidth="1"/>
    <col min="14" max="14" width="16" bestFit="1" customWidth="1"/>
    <col min="15" max="16" width="10.7109375" bestFit="1" customWidth="1"/>
    <col min="17" max="17" width="11" bestFit="1" customWidth="1"/>
    <col min="18" max="18" width="12.42578125" bestFit="1" customWidth="1"/>
  </cols>
  <sheetData>
    <row r="1" spans="1:16" x14ac:dyDescent="0.25">
      <c r="C1" s="16" t="s">
        <v>39</v>
      </c>
      <c r="D1" s="17"/>
      <c r="E1" s="17"/>
      <c r="F1" s="17"/>
      <c r="G1" s="16"/>
      <c r="H1" s="14" t="s">
        <v>43</v>
      </c>
      <c r="I1" s="52"/>
      <c r="J1" s="52"/>
      <c r="K1" s="33" t="s">
        <v>42</v>
      </c>
      <c r="L1" s="18" t="s">
        <v>40</v>
      </c>
      <c r="M1" s="18"/>
      <c r="N1" s="15" t="s">
        <v>41</v>
      </c>
    </row>
    <row r="2" spans="1:16" ht="30" customHeight="1" x14ac:dyDescent="0.25">
      <c r="A2" s="11" t="s">
        <v>0</v>
      </c>
      <c r="B2" s="11" t="s">
        <v>1</v>
      </c>
      <c r="C2" s="13" t="s">
        <v>2</v>
      </c>
      <c r="D2" s="13" t="s">
        <v>3</v>
      </c>
      <c r="E2" s="13" t="s">
        <v>130</v>
      </c>
      <c r="F2" s="13" t="s">
        <v>4</v>
      </c>
      <c r="G2" s="13" t="s">
        <v>11</v>
      </c>
      <c r="H2" s="11" t="s">
        <v>46</v>
      </c>
      <c r="I2" s="13" t="s">
        <v>160</v>
      </c>
      <c r="J2" s="13" t="s">
        <v>161</v>
      </c>
      <c r="K2" s="13" t="s">
        <v>165</v>
      </c>
      <c r="L2" s="13" t="s">
        <v>12</v>
      </c>
      <c r="M2" s="13" t="s">
        <v>38</v>
      </c>
      <c r="N2" s="63" t="s">
        <v>250</v>
      </c>
      <c r="O2" s="13" t="s">
        <v>255</v>
      </c>
      <c r="P2" s="13" t="s">
        <v>256</v>
      </c>
    </row>
    <row r="3" spans="1:16" ht="15.75" thickBot="1" x14ac:dyDescent="0.3">
      <c r="A3" s="64" t="s">
        <v>174</v>
      </c>
      <c r="B3" s="64" t="s">
        <v>175</v>
      </c>
      <c r="C3" s="65"/>
      <c r="D3" s="66">
        <v>1.0436893203883495</v>
      </c>
      <c r="E3" s="67"/>
      <c r="F3" s="68"/>
      <c r="G3" s="65"/>
      <c r="H3" s="69"/>
      <c r="I3" s="70"/>
      <c r="J3" s="70"/>
      <c r="K3" s="51"/>
      <c r="L3" s="71">
        <v>3</v>
      </c>
      <c r="M3" s="71"/>
      <c r="N3" s="76">
        <v>2</v>
      </c>
      <c r="O3" s="107" t="str">
        <f>REPLACE(INDEX(GroupVertices[Group], MATCH(Edges[[#This Row],[Vertex 1]],GroupVertices[Vertex],0)),1,1,"")</f>
        <v>1</v>
      </c>
      <c r="P3" s="107" t="str">
        <f>REPLACE(INDEX(GroupVertices[Group], MATCH(Edges[[#This Row],[Vertex 2]],GroupVertices[Vertex],0)),1,1,"")</f>
        <v>1</v>
      </c>
    </row>
    <row r="4" spans="1:16" ht="16.5" thickTop="1" thickBot="1" x14ac:dyDescent="0.3">
      <c r="A4" s="64" t="s">
        <v>174</v>
      </c>
      <c r="B4" s="64" t="s">
        <v>176</v>
      </c>
      <c r="C4" s="65"/>
      <c r="D4" s="66">
        <v>1</v>
      </c>
      <c r="E4" s="67"/>
      <c r="F4" s="68"/>
      <c r="G4" s="65"/>
      <c r="H4" s="69"/>
      <c r="I4" s="70"/>
      <c r="J4" s="70"/>
      <c r="K4" s="51"/>
      <c r="L4" s="71">
        <v>4</v>
      </c>
      <c r="M4" s="71"/>
      <c r="N4" s="76">
        <v>1</v>
      </c>
      <c r="O4" s="107" t="str">
        <f>REPLACE(INDEX(GroupVertices[Group], MATCH(Edges[[#This Row],[Vertex 1]],GroupVertices[Vertex],0)),1,1,"")</f>
        <v>1</v>
      </c>
      <c r="P4" s="107" t="str">
        <f>REPLACE(INDEX(GroupVertices[Group], MATCH(Edges[[#This Row],[Vertex 2]],GroupVertices[Vertex],0)),1,1,"")</f>
        <v>1</v>
      </c>
    </row>
    <row r="5" spans="1:16" ht="16.5" thickTop="1" thickBot="1" x14ac:dyDescent="0.3">
      <c r="A5" s="64" t="s">
        <v>177</v>
      </c>
      <c r="B5" s="64" t="s">
        <v>178</v>
      </c>
      <c r="C5" s="65"/>
      <c r="D5" s="66">
        <v>1</v>
      </c>
      <c r="E5" s="67"/>
      <c r="F5" s="68"/>
      <c r="G5" s="65"/>
      <c r="H5" s="69"/>
      <c r="I5" s="70"/>
      <c r="J5" s="70"/>
      <c r="K5" s="51"/>
      <c r="L5" s="71">
        <v>5</v>
      </c>
      <c r="M5" s="71"/>
      <c r="N5" s="76">
        <v>1</v>
      </c>
      <c r="O5" s="107" t="str">
        <f>REPLACE(INDEX(GroupVertices[Group], MATCH(Edges[[#This Row],[Vertex 1]],GroupVertices[Vertex],0)),1,1,"")</f>
        <v>1</v>
      </c>
      <c r="P5" s="107" t="str">
        <f>REPLACE(INDEX(GroupVertices[Group], MATCH(Edges[[#This Row],[Vertex 2]],GroupVertices[Vertex],0)),1,1,"")</f>
        <v>1</v>
      </c>
    </row>
    <row r="6" spans="1:16" ht="16.5" thickTop="1" thickBot="1" x14ac:dyDescent="0.3">
      <c r="A6" s="64" t="s">
        <v>177</v>
      </c>
      <c r="B6" s="64" t="s">
        <v>179</v>
      </c>
      <c r="C6" s="65"/>
      <c r="D6" s="66">
        <v>1.6990291262135924</v>
      </c>
      <c r="E6" s="67"/>
      <c r="F6" s="68"/>
      <c r="G6" s="65"/>
      <c r="H6" s="69"/>
      <c r="I6" s="70"/>
      <c r="J6" s="70"/>
      <c r="K6" s="51"/>
      <c r="L6" s="71">
        <v>6</v>
      </c>
      <c r="M6" s="71"/>
      <c r="N6" s="76">
        <v>17</v>
      </c>
      <c r="O6" s="107" t="str">
        <f>REPLACE(INDEX(GroupVertices[Group], MATCH(Edges[[#This Row],[Vertex 1]],GroupVertices[Vertex],0)),1,1,"")</f>
        <v>1</v>
      </c>
      <c r="P6" s="107" t="str">
        <f>REPLACE(INDEX(GroupVertices[Group], MATCH(Edges[[#This Row],[Vertex 2]],GroupVertices[Vertex],0)),1,1,"")</f>
        <v>1</v>
      </c>
    </row>
    <row r="7" spans="1:16" ht="16.5" thickTop="1" thickBot="1" x14ac:dyDescent="0.3">
      <c r="A7" s="64" t="s">
        <v>177</v>
      </c>
      <c r="B7" s="64" t="s">
        <v>180</v>
      </c>
      <c r="C7" s="65"/>
      <c r="D7" s="66">
        <v>1.8737864077669903</v>
      </c>
      <c r="E7" s="67"/>
      <c r="F7" s="68"/>
      <c r="G7" s="65"/>
      <c r="H7" s="69"/>
      <c r="I7" s="70"/>
      <c r="J7" s="70"/>
      <c r="K7" s="51"/>
      <c r="L7" s="71">
        <v>7</v>
      </c>
      <c r="M7" s="71"/>
      <c r="N7" s="76">
        <v>21</v>
      </c>
      <c r="O7" s="107" t="str">
        <f>REPLACE(INDEX(GroupVertices[Group], MATCH(Edges[[#This Row],[Vertex 1]],GroupVertices[Vertex],0)),1,1,"")</f>
        <v>1</v>
      </c>
      <c r="P7" s="107" t="str">
        <f>REPLACE(INDEX(GroupVertices[Group], MATCH(Edges[[#This Row],[Vertex 2]],GroupVertices[Vertex],0)),1,1,"")</f>
        <v>1</v>
      </c>
    </row>
    <row r="8" spans="1:16" ht="16.5" thickTop="1" thickBot="1" x14ac:dyDescent="0.3">
      <c r="A8" s="64" t="s">
        <v>177</v>
      </c>
      <c r="B8" s="64" t="s">
        <v>181</v>
      </c>
      <c r="C8" s="65"/>
      <c r="D8" s="66">
        <v>1</v>
      </c>
      <c r="E8" s="67"/>
      <c r="F8" s="68"/>
      <c r="G8" s="65"/>
      <c r="H8" s="69"/>
      <c r="I8" s="70"/>
      <c r="J8" s="70"/>
      <c r="K8" s="51"/>
      <c r="L8" s="71">
        <v>8</v>
      </c>
      <c r="M8" s="71"/>
      <c r="N8" s="76">
        <v>1</v>
      </c>
      <c r="O8" s="107" t="str">
        <f>REPLACE(INDEX(GroupVertices[Group], MATCH(Edges[[#This Row],[Vertex 1]],GroupVertices[Vertex],0)),1,1,"")</f>
        <v>1</v>
      </c>
      <c r="P8" s="107" t="str">
        <f>REPLACE(INDEX(GroupVertices[Group], MATCH(Edges[[#This Row],[Vertex 2]],GroupVertices[Vertex],0)),1,1,"")</f>
        <v>1</v>
      </c>
    </row>
    <row r="9" spans="1:16" ht="16.5" thickTop="1" thickBot="1" x14ac:dyDescent="0.3">
      <c r="A9" s="64" t="s">
        <v>177</v>
      </c>
      <c r="B9" s="64" t="s">
        <v>182</v>
      </c>
      <c r="C9" s="65"/>
      <c r="D9" s="66">
        <v>1</v>
      </c>
      <c r="E9" s="67"/>
      <c r="F9" s="68"/>
      <c r="G9" s="65"/>
      <c r="H9" s="69"/>
      <c r="I9" s="70"/>
      <c r="J9" s="70"/>
      <c r="K9" s="51"/>
      <c r="L9" s="71">
        <v>9</v>
      </c>
      <c r="M9" s="71"/>
      <c r="N9" s="76">
        <v>1</v>
      </c>
      <c r="O9" s="107" t="str">
        <f>REPLACE(INDEX(GroupVertices[Group], MATCH(Edges[[#This Row],[Vertex 1]],GroupVertices[Vertex],0)),1,1,"")</f>
        <v>1</v>
      </c>
      <c r="P9" s="107" t="str">
        <f>REPLACE(INDEX(GroupVertices[Group], MATCH(Edges[[#This Row],[Vertex 2]],GroupVertices[Vertex],0)),1,1,"")</f>
        <v>1</v>
      </c>
    </row>
    <row r="10" spans="1:16" ht="16.5" thickTop="1" thickBot="1" x14ac:dyDescent="0.3">
      <c r="A10" s="64" t="s">
        <v>177</v>
      </c>
      <c r="B10" s="64" t="s">
        <v>183</v>
      </c>
      <c r="C10" s="65"/>
      <c r="D10" s="66">
        <v>1.2184466019417475</v>
      </c>
      <c r="E10" s="67"/>
      <c r="F10" s="68"/>
      <c r="G10" s="65"/>
      <c r="H10" s="69"/>
      <c r="I10" s="70"/>
      <c r="J10" s="70"/>
      <c r="K10" s="51"/>
      <c r="L10" s="71">
        <v>10</v>
      </c>
      <c r="M10" s="71"/>
      <c r="N10" s="76">
        <v>6</v>
      </c>
      <c r="O10" s="107" t="str">
        <f>REPLACE(INDEX(GroupVertices[Group], MATCH(Edges[[#This Row],[Vertex 1]],GroupVertices[Vertex],0)),1,1,"")</f>
        <v>1</v>
      </c>
      <c r="P10" s="107" t="str">
        <f>REPLACE(INDEX(GroupVertices[Group], MATCH(Edges[[#This Row],[Vertex 2]],GroupVertices[Vertex],0)),1,1,"")</f>
        <v>1</v>
      </c>
    </row>
    <row r="11" spans="1:16" ht="16.5" thickTop="1" thickBot="1" x14ac:dyDescent="0.3">
      <c r="A11" s="64" t="s">
        <v>177</v>
      </c>
      <c r="B11" s="64" t="s">
        <v>184</v>
      </c>
      <c r="C11" s="65"/>
      <c r="D11" s="66">
        <v>1.4805825242718447</v>
      </c>
      <c r="E11" s="67"/>
      <c r="F11" s="68"/>
      <c r="G11" s="65"/>
      <c r="H11" s="69"/>
      <c r="I11" s="70"/>
      <c r="J11" s="70"/>
      <c r="K11" s="51"/>
      <c r="L11" s="71">
        <v>11</v>
      </c>
      <c r="M11" s="71"/>
      <c r="N11" s="76">
        <v>12</v>
      </c>
      <c r="O11" s="107" t="str">
        <f>REPLACE(INDEX(GroupVertices[Group], MATCH(Edges[[#This Row],[Vertex 1]],GroupVertices[Vertex],0)),1,1,"")</f>
        <v>1</v>
      </c>
      <c r="P11" s="107" t="str">
        <f>REPLACE(INDEX(GroupVertices[Group], MATCH(Edges[[#This Row],[Vertex 2]],GroupVertices[Vertex],0)),1,1,"")</f>
        <v>1</v>
      </c>
    </row>
    <row r="12" spans="1:16" ht="16.5" thickTop="1" thickBot="1" x14ac:dyDescent="0.3">
      <c r="A12" s="64" t="s">
        <v>177</v>
      </c>
      <c r="B12" s="64" t="s">
        <v>185</v>
      </c>
      <c r="C12" s="65"/>
      <c r="D12" s="66">
        <v>1</v>
      </c>
      <c r="E12" s="67"/>
      <c r="F12" s="68"/>
      <c r="G12" s="65"/>
      <c r="H12" s="69"/>
      <c r="I12" s="70"/>
      <c r="J12" s="70"/>
      <c r="K12" s="51"/>
      <c r="L12" s="71">
        <v>12</v>
      </c>
      <c r="M12" s="71"/>
      <c r="N12" s="76">
        <v>1</v>
      </c>
      <c r="O12" s="107" t="str">
        <f>REPLACE(INDEX(GroupVertices[Group], MATCH(Edges[[#This Row],[Vertex 1]],GroupVertices[Vertex],0)),1,1,"")</f>
        <v>1</v>
      </c>
      <c r="P12" s="107" t="str">
        <f>REPLACE(INDEX(GroupVertices[Group], MATCH(Edges[[#This Row],[Vertex 2]],GroupVertices[Vertex],0)),1,1,"")</f>
        <v>1</v>
      </c>
    </row>
    <row r="13" spans="1:16" ht="16.5" thickTop="1" thickBot="1" x14ac:dyDescent="0.3">
      <c r="A13" s="64" t="s">
        <v>177</v>
      </c>
      <c r="B13" s="64" t="s">
        <v>186</v>
      </c>
      <c r="C13" s="65"/>
      <c r="D13" s="66">
        <v>1</v>
      </c>
      <c r="E13" s="67"/>
      <c r="F13" s="68"/>
      <c r="G13" s="65"/>
      <c r="H13" s="69"/>
      <c r="I13" s="70"/>
      <c r="J13" s="70"/>
      <c r="K13" s="51"/>
      <c r="L13" s="71">
        <v>13</v>
      </c>
      <c r="M13" s="71"/>
      <c r="N13" s="76">
        <v>1</v>
      </c>
      <c r="O13" s="107" t="str">
        <f>REPLACE(INDEX(GroupVertices[Group], MATCH(Edges[[#This Row],[Vertex 1]],GroupVertices[Vertex],0)),1,1,"")</f>
        <v>1</v>
      </c>
      <c r="P13" s="107" t="str">
        <f>REPLACE(INDEX(GroupVertices[Group], MATCH(Edges[[#This Row],[Vertex 2]],GroupVertices[Vertex],0)),1,1,"")</f>
        <v>1</v>
      </c>
    </row>
    <row r="14" spans="1:16" ht="16.5" thickTop="1" thickBot="1" x14ac:dyDescent="0.3">
      <c r="A14" s="64" t="s">
        <v>177</v>
      </c>
      <c r="B14" s="64" t="s">
        <v>187</v>
      </c>
      <c r="C14" s="65"/>
      <c r="D14" s="66">
        <v>1.087378640776699</v>
      </c>
      <c r="E14" s="67"/>
      <c r="F14" s="68"/>
      <c r="G14" s="65"/>
      <c r="H14" s="69"/>
      <c r="I14" s="70"/>
      <c r="J14" s="70"/>
      <c r="K14" s="51"/>
      <c r="L14" s="71">
        <v>14</v>
      </c>
      <c r="M14" s="71"/>
      <c r="N14" s="76">
        <v>3</v>
      </c>
      <c r="O14" s="107" t="str">
        <f>REPLACE(INDEX(GroupVertices[Group], MATCH(Edges[[#This Row],[Vertex 1]],GroupVertices[Vertex],0)),1,1,"")</f>
        <v>1</v>
      </c>
      <c r="P14" s="107" t="str">
        <f>REPLACE(INDEX(GroupVertices[Group], MATCH(Edges[[#This Row],[Vertex 2]],GroupVertices[Vertex],0)),1,1,"")</f>
        <v>1</v>
      </c>
    </row>
    <row r="15" spans="1:16" ht="16.5" thickTop="1" thickBot="1" x14ac:dyDescent="0.3">
      <c r="A15" s="64" t="s">
        <v>177</v>
      </c>
      <c r="B15" s="64" t="s">
        <v>188</v>
      </c>
      <c r="C15" s="65"/>
      <c r="D15" s="66">
        <v>1</v>
      </c>
      <c r="E15" s="67"/>
      <c r="F15" s="68"/>
      <c r="G15" s="65"/>
      <c r="H15" s="69"/>
      <c r="I15" s="70"/>
      <c r="J15" s="70"/>
      <c r="K15" s="51"/>
      <c r="L15" s="71">
        <v>15</v>
      </c>
      <c r="M15" s="71"/>
      <c r="N15" s="76">
        <v>1</v>
      </c>
      <c r="O15" s="107" t="str">
        <f>REPLACE(INDEX(GroupVertices[Group], MATCH(Edges[[#This Row],[Vertex 1]],GroupVertices[Vertex],0)),1,1,"")</f>
        <v>1</v>
      </c>
      <c r="P15" s="107" t="str">
        <f>REPLACE(INDEX(GroupVertices[Group], MATCH(Edges[[#This Row],[Vertex 2]],GroupVertices[Vertex],0)),1,1,"")</f>
        <v>1</v>
      </c>
    </row>
    <row r="16" spans="1:16" ht="16.5" thickTop="1" thickBot="1" x14ac:dyDescent="0.3">
      <c r="A16" s="64" t="s">
        <v>177</v>
      </c>
      <c r="B16" s="64" t="s">
        <v>189</v>
      </c>
      <c r="C16" s="65"/>
      <c r="D16" s="66">
        <v>1.262135922330097</v>
      </c>
      <c r="E16" s="67"/>
      <c r="F16" s="68"/>
      <c r="G16" s="65"/>
      <c r="H16" s="69"/>
      <c r="I16" s="70"/>
      <c r="J16" s="70"/>
      <c r="K16" s="51"/>
      <c r="L16" s="71">
        <v>16</v>
      </c>
      <c r="M16" s="71"/>
      <c r="N16" s="76">
        <v>7</v>
      </c>
      <c r="O16" s="107" t="str">
        <f>REPLACE(INDEX(GroupVertices[Group], MATCH(Edges[[#This Row],[Vertex 1]],GroupVertices[Vertex],0)),1,1,"")</f>
        <v>1</v>
      </c>
      <c r="P16" s="107" t="str">
        <f>REPLACE(INDEX(GroupVertices[Group], MATCH(Edges[[#This Row],[Vertex 2]],GroupVertices[Vertex],0)),1,1,"")</f>
        <v>1</v>
      </c>
    </row>
    <row r="17" spans="1:16" ht="16.5" thickTop="1" thickBot="1" x14ac:dyDescent="0.3">
      <c r="A17" s="64" t="s">
        <v>177</v>
      </c>
      <c r="B17" s="64" t="s">
        <v>190</v>
      </c>
      <c r="C17" s="65"/>
      <c r="D17" s="66">
        <v>1.087378640776699</v>
      </c>
      <c r="E17" s="67"/>
      <c r="F17" s="68"/>
      <c r="G17" s="65"/>
      <c r="H17" s="69"/>
      <c r="I17" s="70"/>
      <c r="J17" s="70"/>
      <c r="K17" s="51"/>
      <c r="L17" s="71">
        <v>17</v>
      </c>
      <c r="M17" s="71"/>
      <c r="N17" s="76">
        <v>3</v>
      </c>
      <c r="O17" s="107" t="str">
        <f>REPLACE(INDEX(GroupVertices[Group], MATCH(Edges[[#This Row],[Vertex 1]],GroupVertices[Vertex],0)),1,1,"")</f>
        <v>1</v>
      </c>
      <c r="P17" s="107" t="str">
        <f>REPLACE(INDEX(GroupVertices[Group], MATCH(Edges[[#This Row],[Vertex 2]],GroupVertices[Vertex],0)),1,1,"")</f>
        <v>1</v>
      </c>
    </row>
    <row r="18" spans="1:16" ht="16.5" thickTop="1" thickBot="1" x14ac:dyDescent="0.3">
      <c r="A18" s="64" t="s">
        <v>177</v>
      </c>
      <c r="B18" s="64" t="s">
        <v>191</v>
      </c>
      <c r="C18" s="65"/>
      <c r="D18" s="66">
        <v>2.9660194174757279</v>
      </c>
      <c r="E18" s="67"/>
      <c r="F18" s="68"/>
      <c r="G18" s="65"/>
      <c r="H18" s="69"/>
      <c r="I18" s="70"/>
      <c r="J18" s="70"/>
      <c r="K18" s="51"/>
      <c r="L18" s="71">
        <v>18</v>
      </c>
      <c r="M18" s="71"/>
      <c r="N18" s="76">
        <v>46</v>
      </c>
      <c r="O18" s="107" t="str">
        <f>REPLACE(INDEX(GroupVertices[Group], MATCH(Edges[[#This Row],[Vertex 1]],GroupVertices[Vertex],0)),1,1,"")</f>
        <v>1</v>
      </c>
      <c r="P18" s="107" t="str">
        <f>REPLACE(INDEX(GroupVertices[Group], MATCH(Edges[[#This Row],[Vertex 2]],GroupVertices[Vertex],0)),1,1,"")</f>
        <v>1</v>
      </c>
    </row>
    <row r="19" spans="1:16" ht="16.5" thickTop="1" thickBot="1" x14ac:dyDescent="0.3">
      <c r="A19" s="64" t="s">
        <v>177</v>
      </c>
      <c r="B19" s="64" t="s">
        <v>192</v>
      </c>
      <c r="C19" s="65"/>
      <c r="D19" s="66">
        <v>1.262135922330097</v>
      </c>
      <c r="E19" s="67"/>
      <c r="F19" s="68"/>
      <c r="G19" s="65"/>
      <c r="H19" s="69"/>
      <c r="I19" s="70"/>
      <c r="J19" s="70"/>
      <c r="K19" s="51"/>
      <c r="L19" s="71">
        <v>19</v>
      </c>
      <c r="M19" s="71"/>
      <c r="N19" s="76">
        <v>7</v>
      </c>
      <c r="O19" s="107" t="str">
        <f>REPLACE(INDEX(GroupVertices[Group], MATCH(Edges[[#This Row],[Vertex 1]],GroupVertices[Vertex],0)),1,1,"")</f>
        <v>1</v>
      </c>
      <c r="P19" s="107" t="str">
        <f>REPLACE(INDEX(GroupVertices[Group], MATCH(Edges[[#This Row],[Vertex 2]],GroupVertices[Vertex],0)),1,1,"")</f>
        <v>1</v>
      </c>
    </row>
    <row r="20" spans="1:16" ht="16.5" thickTop="1" thickBot="1" x14ac:dyDescent="0.3">
      <c r="A20" s="64" t="s">
        <v>177</v>
      </c>
      <c r="B20" s="64" t="s">
        <v>193</v>
      </c>
      <c r="C20" s="65"/>
      <c r="D20" s="66">
        <v>1.0436893203883495</v>
      </c>
      <c r="E20" s="67"/>
      <c r="F20" s="68"/>
      <c r="G20" s="65"/>
      <c r="H20" s="69"/>
      <c r="I20" s="70"/>
      <c r="J20" s="70"/>
      <c r="K20" s="51"/>
      <c r="L20" s="71">
        <v>20</v>
      </c>
      <c r="M20" s="71"/>
      <c r="N20" s="76">
        <v>2</v>
      </c>
      <c r="O20" s="107" t="str">
        <f>REPLACE(INDEX(GroupVertices[Group], MATCH(Edges[[#This Row],[Vertex 1]],GroupVertices[Vertex],0)),1,1,"")</f>
        <v>1</v>
      </c>
      <c r="P20" s="107" t="str">
        <f>REPLACE(INDEX(GroupVertices[Group], MATCH(Edges[[#This Row],[Vertex 2]],GroupVertices[Vertex],0)),1,1,"")</f>
        <v>1</v>
      </c>
    </row>
    <row r="21" spans="1:16" ht="16.5" thickTop="1" thickBot="1" x14ac:dyDescent="0.3">
      <c r="A21" s="64" t="s">
        <v>177</v>
      </c>
      <c r="B21" s="64" t="s">
        <v>194</v>
      </c>
      <c r="C21" s="65"/>
      <c r="D21" s="66">
        <v>1.1310679611650485</v>
      </c>
      <c r="E21" s="67"/>
      <c r="F21" s="68"/>
      <c r="G21" s="65"/>
      <c r="H21" s="69"/>
      <c r="I21" s="70"/>
      <c r="J21" s="70"/>
      <c r="K21" s="51"/>
      <c r="L21" s="71">
        <v>21</v>
      </c>
      <c r="M21" s="71"/>
      <c r="N21" s="76">
        <v>4</v>
      </c>
      <c r="O21" s="107" t="str">
        <f>REPLACE(INDEX(GroupVertices[Group], MATCH(Edges[[#This Row],[Vertex 1]],GroupVertices[Vertex],0)),1,1,"")</f>
        <v>1</v>
      </c>
      <c r="P21" s="107" t="str">
        <f>REPLACE(INDEX(GroupVertices[Group], MATCH(Edges[[#This Row],[Vertex 2]],GroupVertices[Vertex],0)),1,1,"")</f>
        <v>1</v>
      </c>
    </row>
    <row r="22" spans="1:16" ht="16.5" thickTop="1" thickBot="1" x14ac:dyDescent="0.3">
      <c r="A22" s="64" t="s">
        <v>177</v>
      </c>
      <c r="B22" s="64" t="s">
        <v>195</v>
      </c>
      <c r="C22" s="65"/>
      <c r="D22" s="66">
        <v>1.0436893203883495</v>
      </c>
      <c r="E22" s="67"/>
      <c r="F22" s="68"/>
      <c r="G22" s="65"/>
      <c r="H22" s="69"/>
      <c r="I22" s="70"/>
      <c r="J22" s="70"/>
      <c r="K22" s="51"/>
      <c r="L22" s="71">
        <v>22</v>
      </c>
      <c r="M22" s="71"/>
      <c r="N22" s="76">
        <v>2</v>
      </c>
      <c r="O22" s="107" t="str">
        <f>REPLACE(INDEX(GroupVertices[Group], MATCH(Edges[[#This Row],[Vertex 1]],GroupVertices[Vertex],0)),1,1,"")</f>
        <v>1</v>
      </c>
      <c r="P22" s="107" t="str">
        <f>REPLACE(INDEX(GroupVertices[Group], MATCH(Edges[[#This Row],[Vertex 2]],GroupVertices[Vertex],0)),1,1,"")</f>
        <v>1</v>
      </c>
    </row>
    <row r="23" spans="1:16" ht="16.5" thickTop="1" thickBot="1" x14ac:dyDescent="0.3">
      <c r="A23" s="64" t="s">
        <v>177</v>
      </c>
      <c r="B23" s="64" t="s">
        <v>196</v>
      </c>
      <c r="C23" s="65"/>
      <c r="D23" s="66">
        <v>1.087378640776699</v>
      </c>
      <c r="E23" s="67"/>
      <c r="F23" s="68"/>
      <c r="G23" s="65"/>
      <c r="H23" s="69"/>
      <c r="I23" s="70"/>
      <c r="J23" s="70"/>
      <c r="K23" s="51"/>
      <c r="L23" s="71">
        <v>23</v>
      </c>
      <c r="M23" s="71"/>
      <c r="N23" s="76">
        <v>3</v>
      </c>
      <c r="O23" s="107" t="str">
        <f>REPLACE(INDEX(GroupVertices[Group], MATCH(Edges[[#This Row],[Vertex 1]],GroupVertices[Vertex],0)),1,1,"")</f>
        <v>1</v>
      </c>
      <c r="P23" s="107" t="str">
        <f>REPLACE(INDEX(GroupVertices[Group], MATCH(Edges[[#This Row],[Vertex 2]],GroupVertices[Vertex],0)),1,1,"")</f>
        <v>1</v>
      </c>
    </row>
    <row r="24" spans="1:16" ht="16.5" thickTop="1" thickBot="1" x14ac:dyDescent="0.3">
      <c r="A24" s="64" t="s">
        <v>177</v>
      </c>
      <c r="B24" s="64" t="s">
        <v>197</v>
      </c>
      <c r="C24" s="65"/>
      <c r="D24" s="66">
        <v>1</v>
      </c>
      <c r="E24" s="67"/>
      <c r="F24" s="68"/>
      <c r="G24" s="65"/>
      <c r="H24" s="69"/>
      <c r="I24" s="70"/>
      <c r="J24" s="70"/>
      <c r="K24" s="51"/>
      <c r="L24" s="71">
        <v>24</v>
      </c>
      <c r="M24" s="71"/>
      <c r="N24" s="76">
        <v>1</v>
      </c>
      <c r="O24" s="107" t="str">
        <f>REPLACE(INDEX(GroupVertices[Group], MATCH(Edges[[#This Row],[Vertex 1]],GroupVertices[Vertex],0)),1,1,"")</f>
        <v>1</v>
      </c>
      <c r="P24" s="107" t="str">
        <f>REPLACE(INDEX(GroupVertices[Group], MATCH(Edges[[#This Row],[Vertex 2]],GroupVertices[Vertex],0)),1,1,"")</f>
        <v>1</v>
      </c>
    </row>
    <row r="25" spans="1:16" ht="16.5" thickTop="1" thickBot="1" x14ac:dyDescent="0.3">
      <c r="A25" s="64" t="s">
        <v>177</v>
      </c>
      <c r="B25" s="64" t="s">
        <v>198</v>
      </c>
      <c r="C25" s="65"/>
      <c r="D25" s="66">
        <v>1.6116504854368932</v>
      </c>
      <c r="E25" s="67"/>
      <c r="F25" s="68"/>
      <c r="G25" s="65"/>
      <c r="H25" s="69"/>
      <c r="I25" s="70"/>
      <c r="J25" s="70"/>
      <c r="K25" s="51"/>
      <c r="L25" s="71">
        <v>25</v>
      </c>
      <c r="M25" s="71"/>
      <c r="N25" s="76">
        <v>15</v>
      </c>
      <c r="O25" s="107" t="str">
        <f>REPLACE(INDEX(GroupVertices[Group], MATCH(Edges[[#This Row],[Vertex 1]],GroupVertices[Vertex],0)),1,1,"")</f>
        <v>1</v>
      </c>
      <c r="P25" s="107" t="str">
        <f>REPLACE(INDEX(GroupVertices[Group], MATCH(Edges[[#This Row],[Vertex 2]],GroupVertices[Vertex],0)),1,1,"")</f>
        <v>1</v>
      </c>
    </row>
    <row r="26" spans="1:16" ht="16.5" thickTop="1" thickBot="1" x14ac:dyDescent="0.3">
      <c r="A26" s="64" t="s">
        <v>177</v>
      </c>
      <c r="B26" s="64" t="s">
        <v>199</v>
      </c>
      <c r="C26" s="65"/>
      <c r="D26" s="66">
        <v>2.7475728155339807</v>
      </c>
      <c r="E26" s="67"/>
      <c r="F26" s="68"/>
      <c r="G26" s="65"/>
      <c r="H26" s="69"/>
      <c r="I26" s="70"/>
      <c r="J26" s="70"/>
      <c r="K26" s="51"/>
      <c r="L26" s="71">
        <v>26</v>
      </c>
      <c r="M26" s="71"/>
      <c r="N26" s="76">
        <v>41</v>
      </c>
      <c r="O26" s="107" t="str">
        <f>REPLACE(INDEX(GroupVertices[Group], MATCH(Edges[[#This Row],[Vertex 1]],GroupVertices[Vertex],0)),1,1,"")</f>
        <v>1</v>
      </c>
      <c r="P26" s="107" t="str">
        <f>REPLACE(INDEX(GroupVertices[Group], MATCH(Edges[[#This Row],[Vertex 2]],GroupVertices[Vertex],0)),1,1,"")</f>
        <v>1</v>
      </c>
    </row>
    <row r="27" spans="1:16" ht="16.5" thickTop="1" thickBot="1" x14ac:dyDescent="0.3">
      <c r="A27" s="64" t="s">
        <v>177</v>
      </c>
      <c r="B27" s="64" t="s">
        <v>200</v>
      </c>
      <c r="C27" s="65"/>
      <c r="D27" s="66">
        <v>1</v>
      </c>
      <c r="E27" s="67"/>
      <c r="F27" s="68"/>
      <c r="G27" s="65"/>
      <c r="H27" s="69"/>
      <c r="I27" s="70"/>
      <c r="J27" s="70"/>
      <c r="K27" s="51"/>
      <c r="L27" s="71">
        <v>27</v>
      </c>
      <c r="M27" s="71"/>
      <c r="N27" s="76">
        <v>1</v>
      </c>
      <c r="O27" s="107" t="str">
        <f>REPLACE(INDEX(GroupVertices[Group], MATCH(Edges[[#This Row],[Vertex 1]],GroupVertices[Vertex],0)),1,1,"")</f>
        <v>1</v>
      </c>
      <c r="P27" s="107" t="str">
        <f>REPLACE(INDEX(GroupVertices[Group], MATCH(Edges[[#This Row],[Vertex 2]],GroupVertices[Vertex],0)),1,1,"")</f>
        <v>1</v>
      </c>
    </row>
    <row r="28" spans="1:16" ht="16.5" thickTop="1" thickBot="1" x14ac:dyDescent="0.3">
      <c r="A28" s="64" t="s">
        <v>201</v>
      </c>
      <c r="B28" s="64" t="s">
        <v>202</v>
      </c>
      <c r="C28" s="65"/>
      <c r="D28" s="66">
        <v>1.3932038834951457</v>
      </c>
      <c r="E28" s="67"/>
      <c r="F28" s="68"/>
      <c r="G28" s="65"/>
      <c r="H28" s="69"/>
      <c r="I28" s="70"/>
      <c r="J28" s="70"/>
      <c r="K28" s="51"/>
      <c r="L28" s="71">
        <v>28</v>
      </c>
      <c r="M28" s="71"/>
      <c r="N28" s="76">
        <v>10</v>
      </c>
      <c r="O28" s="107" t="str">
        <f>REPLACE(INDEX(GroupVertices[Group], MATCH(Edges[[#This Row],[Vertex 1]],GroupVertices[Vertex],0)),1,1,"")</f>
        <v>1</v>
      </c>
      <c r="P28" s="107" t="str">
        <f>REPLACE(INDEX(GroupVertices[Group], MATCH(Edges[[#This Row],[Vertex 2]],GroupVertices[Vertex],0)),1,1,"")</f>
        <v>1</v>
      </c>
    </row>
    <row r="29" spans="1:16" ht="16.5" thickTop="1" thickBot="1" x14ac:dyDescent="0.3">
      <c r="A29" s="64" t="s">
        <v>201</v>
      </c>
      <c r="B29" s="64" t="s">
        <v>179</v>
      </c>
      <c r="C29" s="65"/>
      <c r="D29" s="66">
        <v>1.8300970873786406</v>
      </c>
      <c r="E29" s="67"/>
      <c r="F29" s="68"/>
      <c r="G29" s="65"/>
      <c r="H29" s="69"/>
      <c r="I29" s="70"/>
      <c r="J29" s="70"/>
      <c r="K29" s="51"/>
      <c r="L29" s="71">
        <v>29</v>
      </c>
      <c r="M29" s="71"/>
      <c r="N29" s="76">
        <v>20</v>
      </c>
      <c r="O29" s="107" t="str">
        <f>REPLACE(INDEX(GroupVertices[Group], MATCH(Edges[[#This Row],[Vertex 1]],GroupVertices[Vertex],0)),1,1,"")</f>
        <v>1</v>
      </c>
      <c r="P29" s="107" t="str">
        <f>REPLACE(INDEX(GroupVertices[Group], MATCH(Edges[[#This Row],[Vertex 2]],GroupVertices[Vertex],0)),1,1,"")</f>
        <v>1</v>
      </c>
    </row>
    <row r="30" spans="1:16" ht="16.5" thickTop="1" thickBot="1" x14ac:dyDescent="0.3">
      <c r="A30" s="64" t="s">
        <v>201</v>
      </c>
      <c r="B30" s="64" t="s">
        <v>180</v>
      </c>
      <c r="C30" s="65"/>
      <c r="D30" s="66">
        <v>1.7864077669902914</v>
      </c>
      <c r="E30" s="67"/>
      <c r="F30" s="68"/>
      <c r="G30" s="65"/>
      <c r="H30" s="69"/>
      <c r="I30" s="70"/>
      <c r="J30" s="70"/>
      <c r="K30" s="51"/>
      <c r="L30" s="71">
        <v>30</v>
      </c>
      <c r="M30" s="71"/>
      <c r="N30" s="76">
        <v>19</v>
      </c>
      <c r="O30" s="107" t="str">
        <f>REPLACE(INDEX(GroupVertices[Group], MATCH(Edges[[#This Row],[Vertex 1]],GroupVertices[Vertex],0)),1,1,"")</f>
        <v>1</v>
      </c>
      <c r="P30" s="107" t="str">
        <f>REPLACE(INDEX(GroupVertices[Group], MATCH(Edges[[#This Row],[Vertex 2]],GroupVertices[Vertex],0)),1,1,"")</f>
        <v>1</v>
      </c>
    </row>
    <row r="31" spans="1:16" ht="16.5" thickTop="1" thickBot="1" x14ac:dyDescent="0.3">
      <c r="A31" s="64" t="s">
        <v>201</v>
      </c>
      <c r="B31" s="64" t="s">
        <v>203</v>
      </c>
      <c r="C31" s="65"/>
      <c r="D31" s="66">
        <v>1.1310679611650485</v>
      </c>
      <c r="E31" s="67"/>
      <c r="F31" s="68"/>
      <c r="G31" s="65"/>
      <c r="H31" s="69"/>
      <c r="I31" s="70"/>
      <c r="J31" s="70"/>
      <c r="K31" s="51"/>
      <c r="L31" s="71">
        <v>31</v>
      </c>
      <c r="M31" s="71"/>
      <c r="N31" s="76">
        <v>4</v>
      </c>
      <c r="O31" s="107" t="str">
        <f>REPLACE(INDEX(GroupVertices[Group], MATCH(Edges[[#This Row],[Vertex 1]],GroupVertices[Vertex],0)),1,1,"")</f>
        <v>1</v>
      </c>
      <c r="P31" s="107" t="str">
        <f>REPLACE(INDEX(GroupVertices[Group], MATCH(Edges[[#This Row],[Vertex 2]],GroupVertices[Vertex],0)),1,1,"")</f>
        <v>1</v>
      </c>
    </row>
    <row r="32" spans="1:16" ht="16.5" thickTop="1" thickBot="1" x14ac:dyDescent="0.3">
      <c r="A32" s="64" t="s">
        <v>201</v>
      </c>
      <c r="B32" s="64" t="s">
        <v>182</v>
      </c>
      <c r="C32" s="65"/>
      <c r="D32" s="66">
        <v>1.0436893203883495</v>
      </c>
      <c r="E32" s="67"/>
      <c r="F32" s="68"/>
      <c r="G32" s="65"/>
      <c r="H32" s="69"/>
      <c r="I32" s="70"/>
      <c r="J32" s="70"/>
      <c r="K32" s="51"/>
      <c r="L32" s="71">
        <v>32</v>
      </c>
      <c r="M32" s="71"/>
      <c r="N32" s="76">
        <v>2</v>
      </c>
      <c r="O32" s="107" t="str">
        <f>REPLACE(INDEX(GroupVertices[Group], MATCH(Edges[[#This Row],[Vertex 1]],GroupVertices[Vertex],0)),1,1,"")</f>
        <v>1</v>
      </c>
      <c r="P32" s="107" t="str">
        <f>REPLACE(INDEX(GroupVertices[Group], MATCH(Edges[[#This Row],[Vertex 2]],GroupVertices[Vertex],0)),1,1,"")</f>
        <v>1</v>
      </c>
    </row>
    <row r="33" spans="1:16" ht="16.5" thickTop="1" thickBot="1" x14ac:dyDescent="0.3">
      <c r="A33" s="64" t="s">
        <v>201</v>
      </c>
      <c r="B33" s="64" t="s">
        <v>176</v>
      </c>
      <c r="C33" s="65"/>
      <c r="D33" s="66">
        <v>1.3058252427184467</v>
      </c>
      <c r="E33" s="67"/>
      <c r="F33" s="68"/>
      <c r="G33" s="65"/>
      <c r="H33" s="69"/>
      <c r="I33" s="70"/>
      <c r="J33" s="70"/>
      <c r="K33" s="51"/>
      <c r="L33" s="71">
        <v>33</v>
      </c>
      <c r="M33" s="71"/>
      <c r="N33" s="76">
        <v>8</v>
      </c>
      <c r="O33" s="107" t="str">
        <f>REPLACE(INDEX(GroupVertices[Group], MATCH(Edges[[#This Row],[Vertex 1]],GroupVertices[Vertex],0)),1,1,"")</f>
        <v>1</v>
      </c>
      <c r="P33" s="107" t="str">
        <f>REPLACE(INDEX(GroupVertices[Group], MATCH(Edges[[#This Row],[Vertex 2]],GroupVertices[Vertex],0)),1,1,"")</f>
        <v>1</v>
      </c>
    </row>
    <row r="34" spans="1:16" ht="16.5" thickTop="1" thickBot="1" x14ac:dyDescent="0.3">
      <c r="A34" s="64" t="s">
        <v>201</v>
      </c>
      <c r="B34" s="64" t="s">
        <v>183</v>
      </c>
      <c r="C34" s="65"/>
      <c r="D34" s="66">
        <v>1.8300970873786406</v>
      </c>
      <c r="E34" s="67"/>
      <c r="F34" s="68"/>
      <c r="G34" s="65"/>
      <c r="H34" s="69"/>
      <c r="I34" s="70"/>
      <c r="J34" s="70"/>
      <c r="K34" s="51"/>
      <c r="L34" s="71">
        <v>34</v>
      </c>
      <c r="M34" s="71"/>
      <c r="N34" s="76">
        <v>20</v>
      </c>
      <c r="O34" s="107" t="str">
        <f>REPLACE(INDEX(GroupVertices[Group], MATCH(Edges[[#This Row],[Vertex 1]],GroupVertices[Vertex],0)),1,1,"")</f>
        <v>1</v>
      </c>
      <c r="P34" s="107" t="str">
        <f>REPLACE(INDEX(GroupVertices[Group], MATCH(Edges[[#This Row],[Vertex 2]],GroupVertices[Vertex],0)),1,1,"")</f>
        <v>1</v>
      </c>
    </row>
    <row r="35" spans="1:16" ht="16.5" thickTop="1" thickBot="1" x14ac:dyDescent="0.3">
      <c r="A35" s="64" t="s">
        <v>201</v>
      </c>
      <c r="B35" s="64" t="s">
        <v>204</v>
      </c>
      <c r="C35" s="65"/>
      <c r="D35" s="66">
        <v>1.087378640776699</v>
      </c>
      <c r="E35" s="67"/>
      <c r="F35" s="68"/>
      <c r="G35" s="65"/>
      <c r="H35" s="69"/>
      <c r="I35" s="70"/>
      <c r="J35" s="70"/>
      <c r="K35" s="51"/>
      <c r="L35" s="71">
        <v>35</v>
      </c>
      <c r="M35" s="71"/>
      <c r="N35" s="76">
        <v>3</v>
      </c>
      <c r="O35" s="107" t="str">
        <f>REPLACE(INDEX(GroupVertices[Group], MATCH(Edges[[#This Row],[Vertex 1]],GroupVertices[Vertex],0)),1,1,"")</f>
        <v>1</v>
      </c>
      <c r="P35" s="107" t="str">
        <f>REPLACE(INDEX(GroupVertices[Group], MATCH(Edges[[#This Row],[Vertex 2]],GroupVertices[Vertex],0)),1,1,"")</f>
        <v>1</v>
      </c>
    </row>
    <row r="36" spans="1:16" ht="16.5" thickTop="1" thickBot="1" x14ac:dyDescent="0.3">
      <c r="A36" s="64" t="s">
        <v>201</v>
      </c>
      <c r="B36" s="64" t="s">
        <v>186</v>
      </c>
      <c r="C36" s="65"/>
      <c r="D36" s="66">
        <v>3.0970873786407767</v>
      </c>
      <c r="E36" s="67"/>
      <c r="F36" s="68"/>
      <c r="G36" s="65"/>
      <c r="H36" s="69"/>
      <c r="I36" s="70"/>
      <c r="J36" s="70"/>
      <c r="K36" s="51"/>
      <c r="L36" s="71">
        <v>36</v>
      </c>
      <c r="M36" s="71"/>
      <c r="N36" s="76">
        <v>49</v>
      </c>
      <c r="O36" s="107" t="str">
        <f>REPLACE(INDEX(GroupVertices[Group], MATCH(Edges[[#This Row],[Vertex 1]],GroupVertices[Vertex],0)),1,1,"")</f>
        <v>1</v>
      </c>
      <c r="P36" s="107" t="str">
        <f>REPLACE(INDEX(GroupVertices[Group], MATCH(Edges[[#This Row],[Vertex 2]],GroupVertices[Vertex],0)),1,1,"")</f>
        <v>1</v>
      </c>
    </row>
    <row r="37" spans="1:16" ht="16.5" thickTop="1" thickBot="1" x14ac:dyDescent="0.3">
      <c r="A37" s="64" t="s">
        <v>201</v>
      </c>
      <c r="B37" s="64" t="s">
        <v>187</v>
      </c>
      <c r="C37" s="65"/>
      <c r="D37" s="66">
        <v>1.0436893203883495</v>
      </c>
      <c r="E37" s="67"/>
      <c r="F37" s="68"/>
      <c r="G37" s="65"/>
      <c r="H37" s="69"/>
      <c r="I37" s="70"/>
      <c r="J37" s="70"/>
      <c r="K37" s="51"/>
      <c r="L37" s="71">
        <v>37</v>
      </c>
      <c r="M37" s="71"/>
      <c r="N37" s="76">
        <v>2</v>
      </c>
      <c r="O37" s="107" t="str">
        <f>REPLACE(INDEX(GroupVertices[Group], MATCH(Edges[[#This Row],[Vertex 1]],GroupVertices[Vertex],0)),1,1,"")</f>
        <v>1</v>
      </c>
      <c r="P37" s="107" t="str">
        <f>REPLACE(INDEX(GroupVertices[Group], MATCH(Edges[[#This Row],[Vertex 2]],GroupVertices[Vertex],0)),1,1,"")</f>
        <v>1</v>
      </c>
    </row>
    <row r="38" spans="1:16" ht="16.5" thickTop="1" thickBot="1" x14ac:dyDescent="0.3">
      <c r="A38" s="64" t="s">
        <v>201</v>
      </c>
      <c r="B38" s="64" t="s">
        <v>205</v>
      </c>
      <c r="C38" s="65"/>
      <c r="D38" s="66">
        <v>1.3932038834951457</v>
      </c>
      <c r="E38" s="67"/>
      <c r="F38" s="68"/>
      <c r="G38" s="65"/>
      <c r="H38" s="69"/>
      <c r="I38" s="70"/>
      <c r="J38" s="70"/>
      <c r="K38" s="51"/>
      <c r="L38" s="71">
        <v>38</v>
      </c>
      <c r="M38" s="71"/>
      <c r="N38" s="76">
        <v>10</v>
      </c>
      <c r="O38" s="107" t="str">
        <f>REPLACE(INDEX(GroupVertices[Group], MATCH(Edges[[#This Row],[Vertex 1]],GroupVertices[Vertex],0)),1,1,"")</f>
        <v>1</v>
      </c>
      <c r="P38" s="107" t="str">
        <f>REPLACE(INDEX(GroupVertices[Group], MATCH(Edges[[#This Row],[Vertex 2]],GroupVertices[Vertex],0)),1,1,"")</f>
        <v>1</v>
      </c>
    </row>
    <row r="39" spans="1:16" ht="16.5" thickTop="1" thickBot="1" x14ac:dyDescent="0.3">
      <c r="A39" s="64" t="s">
        <v>201</v>
      </c>
      <c r="B39" s="64" t="s">
        <v>188</v>
      </c>
      <c r="C39" s="65"/>
      <c r="D39" s="66">
        <v>1.9174757281553398</v>
      </c>
      <c r="E39" s="67"/>
      <c r="F39" s="68"/>
      <c r="G39" s="65"/>
      <c r="H39" s="69"/>
      <c r="I39" s="70"/>
      <c r="J39" s="70"/>
      <c r="K39" s="51"/>
      <c r="L39" s="71">
        <v>39</v>
      </c>
      <c r="M39" s="71"/>
      <c r="N39" s="76">
        <v>22</v>
      </c>
      <c r="O39" s="107" t="str">
        <f>REPLACE(INDEX(GroupVertices[Group], MATCH(Edges[[#This Row],[Vertex 1]],GroupVertices[Vertex],0)),1,1,"")</f>
        <v>1</v>
      </c>
      <c r="P39" s="107" t="str">
        <f>REPLACE(INDEX(GroupVertices[Group], MATCH(Edges[[#This Row],[Vertex 2]],GroupVertices[Vertex],0)),1,1,"")</f>
        <v>1</v>
      </c>
    </row>
    <row r="40" spans="1:16" ht="16.5" thickTop="1" thickBot="1" x14ac:dyDescent="0.3">
      <c r="A40" s="64" t="s">
        <v>201</v>
      </c>
      <c r="B40" s="64" t="s">
        <v>190</v>
      </c>
      <c r="C40" s="65"/>
      <c r="D40" s="66">
        <v>1.3058252427184467</v>
      </c>
      <c r="E40" s="67"/>
      <c r="F40" s="68"/>
      <c r="G40" s="65"/>
      <c r="H40" s="69"/>
      <c r="I40" s="70"/>
      <c r="J40" s="70"/>
      <c r="K40" s="51"/>
      <c r="L40" s="71">
        <v>40</v>
      </c>
      <c r="M40" s="71"/>
      <c r="N40" s="76">
        <v>8</v>
      </c>
      <c r="O40" s="107" t="str">
        <f>REPLACE(INDEX(GroupVertices[Group], MATCH(Edges[[#This Row],[Vertex 1]],GroupVertices[Vertex],0)),1,1,"")</f>
        <v>1</v>
      </c>
      <c r="P40" s="107" t="str">
        <f>REPLACE(INDEX(GroupVertices[Group], MATCH(Edges[[#This Row],[Vertex 2]],GroupVertices[Vertex],0)),1,1,"")</f>
        <v>1</v>
      </c>
    </row>
    <row r="41" spans="1:16" ht="16.5" thickTop="1" thickBot="1" x14ac:dyDescent="0.3">
      <c r="A41" s="64" t="s">
        <v>201</v>
      </c>
      <c r="B41" s="64" t="s">
        <v>206</v>
      </c>
      <c r="C41" s="65"/>
      <c r="D41" s="66">
        <v>1.174757281553398</v>
      </c>
      <c r="E41" s="67"/>
      <c r="F41" s="68"/>
      <c r="G41" s="65"/>
      <c r="H41" s="69"/>
      <c r="I41" s="70"/>
      <c r="J41" s="70"/>
      <c r="K41" s="51"/>
      <c r="L41" s="71">
        <v>41</v>
      </c>
      <c r="M41" s="71"/>
      <c r="N41" s="76">
        <v>5</v>
      </c>
      <c r="O41" s="107" t="str">
        <f>REPLACE(INDEX(GroupVertices[Group], MATCH(Edges[[#This Row],[Vertex 1]],GroupVertices[Vertex],0)),1,1,"")</f>
        <v>1</v>
      </c>
      <c r="P41" s="107" t="str">
        <f>REPLACE(INDEX(GroupVertices[Group], MATCH(Edges[[#This Row],[Vertex 2]],GroupVertices[Vertex],0)),1,1,"")</f>
        <v>1</v>
      </c>
    </row>
    <row r="42" spans="1:16" ht="16.5" thickTop="1" thickBot="1" x14ac:dyDescent="0.3">
      <c r="A42" s="64" t="s">
        <v>201</v>
      </c>
      <c r="B42" s="64" t="s">
        <v>191</v>
      </c>
      <c r="C42" s="65"/>
      <c r="D42" s="66">
        <v>1.3058252427184467</v>
      </c>
      <c r="E42" s="67"/>
      <c r="F42" s="68"/>
      <c r="G42" s="65"/>
      <c r="H42" s="69"/>
      <c r="I42" s="70"/>
      <c r="J42" s="70"/>
      <c r="K42" s="51"/>
      <c r="L42" s="71">
        <v>42</v>
      </c>
      <c r="M42" s="71"/>
      <c r="N42" s="76">
        <v>8</v>
      </c>
      <c r="O42" s="107" t="str">
        <f>REPLACE(INDEX(GroupVertices[Group], MATCH(Edges[[#This Row],[Vertex 1]],GroupVertices[Vertex],0)),1,1,"")</f>
        <v>1</v>
      </c>
      <c r="P42" s="107" t="str">
        <f>REPLACE(INDEX(GroupVertices[Group], MATCH(Edges[[#This Row],[Vertex 2]],GroupVertices[Vertex],0)),1,1,"")</f>
        <v>1</v>
      </c>
    </row>
    <row r="43" spans="1:16" ht="16.5" thickTop="1" thickBot="1" x14ac:dyDescent="0.3">
      <c r="A43" s="64" t="s">
        <v>201</v>
      </c>
      <c r="B43" s="64" t="s">
        <v>192</v>
      </c>
      <c r="C43" s="65"/>
      <c r="D43" s="66">
        <v>1.0436893203883495</v>
      </c>
      <c r="E43" s="67"/>
      <c r="F43" s="68"/>
      <c r="G43" s="65"/>
      <c r="H43" s="69"/>
      <c r="I43" s="70"/>
      <c r="J43" s="70"/>
      <c r="K43" s="51"/>
      <c r="L43" s="71">
        <v>43</v>
      </c>
      <c r="M43" s="71"/>
      <c r="N43" s="76">
        <v>2</v>
      </c>
      <c r="O43" s="107" t="str">
        <f>REPLACE(INDEX(GroupVertices[Group], MATCH(Edges[[#This Row],[Vertex 1]],GroupVertices[Vertex],0)),1,1,"")</f>
        <v>1</v>
      </c>
      <c r="P43" s="107" t="str">
        <f>REPLACE(INDEX(GroupVertices[Group], MATCH(Edges[[#This Row],[Vertex 2]],GroupVertices[Vertex],0)),1,1,"")</f>
        <v>1</v>
      </c>
    </row>
    <row r="44" spans="1:16" ht="16.5" thickTop="1" thickBot="1" x14ac:dyDescent="0.3">
      <c r="A44" s="64" t="s">
        <v>201</v>
      </c>
      <c r="B44" s="64" t="s">
        <v>207</v>
      </c>
      <c r="C44" s="65"/>
      <c r="D44" s="66">
        <v>1.6990291262135924</v>
      </c>
      <c r="E44" s="67"/>
      <c r="F44" s="68"/>
      <c r="G44" s="65"/>
      <c r="H44" s="69"/>
      <c r="I44" s="70"/>
      <c r="J44" s="70"/>
      <c r="K44" s="51"/>
      <c r="L44" s="71">
        <v>44</v>
      </c>
      <c r="M44" s="71"/>
      <c r="N44" s="76">
        <v>17</v>
      </c>
      <c r="O44" s="107" t="str">
        <f>REPLACE(INDEX(GroupVertices[Group], MATCH(Edges[[#This Row],[Vertex 1]],GroupVertices[Vertex],0)),1,1,"")</f>
        <v>1</v>
      </c>
      <c r="P44" s="107" t="str">
        <f>REPLACE(INDEX(GroupVertices[Group], MATCH(Edges[[#This Row],[Vertex 2]],GroupVertices[Vertex],0)),1,1,"")</f>
        <v>1</v>
      </c>
    </row>
    <row r="45" spans="1:16" ht="16.5" thickTop="1" thickBot="1" x14ac:dyDescent="0.3">
      <c r="A45" s="64" t="s">
        <v>201</v>
      </c>
      <c r="B45" s="64" t="s">
        <v>194</v>
      </c>
      <c r="C45" s="65"/>
      <c r="D45" s="66">
        <v>1.174757281553398</v>
      </c>
      <c r="E45" s="67"/>
      <c r="F45" s="68"/>
      <c r="G45" s="65"/>
      <c r="H45" s="69"/>
      <c r="I45" s="70"/>
      <c r="J45" s="70"/>
      <c r="K45" s="51"/>
      <c r="L45" s="71">
        <v>45</v>
      </c>
      <c r="M45" s="71"/>
      <c r="N45" s="76">
        <v>5</v>
      </c>
      <c r="O45" s="107" t="str">
        <f>REPLACE(INDEX(GroupVertices[Group], MATCH(Edges[[#This Row],[Vertex 1]],GroupVertices[Vertex],0)),1,1,"")</f>
        <v>1</v>
      </c>
      <c r="P45" s="107" t="str">
        <f>REPLACE(INDEX(GroupVertices[Group], MATCH(Edges[[#This Row],[Vertex 2]],GroupVertices[Vertex],0)),1,1,"")</f>
        <v>1</v>
      </c>
    </row>
    <row r="46" spans="1:16" ht="16.5" thickTop="1" thickBot="1" x14ac:dyDescent="0.3">
      <c r="A46" s="64" t="s">
        <v>201</v>
      </c>
      <c r="B46" s="64" t="s">
        <v>198</v>
      </c>
      <c r="C46" s="65"/>
      <c r="D46" s="66">
        <v>1.8300970873786406</v>
      </c>
      <c r="E46" s="67"/>
      <c r="F46" s="68"/>
      <c r="G46" s="65"/>
      <c r="H46" s="69"/>
      <c r="I46" s="70"/>
      <c r="J46" s="70"/>
      <c r="K46" s="51"/>
      <c r="L46" s="71">
        <v>46</v>
      </c>
      <c r="M46" s="71"/>
      <c r="N46" s="76">
        <v>20</v>
      </c>
      <c r="O46" s="107" t="str">
        <f>REPLACE(INDEX(GroupVertices[Group], MATCH(Edges[[#This Row],[Vertex 1]],GroupVertices[Vertex],0)),1,1,"")</f>
        <v>1</v>
      </c>
      <c r="P46" s="107" t="str">
        <f>REPLACE(INDEX(GroupVertices[Group], MATCH(Edges[[#This Row],[Vertex 2]],GroupVertices[Vertex],0)),1,1,"")</f>
        <v>1</v>
      </c>
    </row>
    <row r="47" spans="1:16" ht="16.5" thickTop="1" thickBot="1" x14ac:dyDescent="0.3">
      <c r="A47" s="64" t="s">
        <v>201</v>
      </c>
      <c r="B47" s="64" t="s">
        <v>199</v>
      </c>
      <c r="C47" s="65"/>
      <c r="D47" s="66">
        <v>1.262135922330097</v>
      </c>
      <c r="E47" s="67"/>
      <c r="F47" s="68"/>
      <c r="G47" s="65"/>
      <c r="H47" s="69"/>
      <c r="I47" s="70"/>
      <c r="J47" s="70"/>
      <c r="K47" s="51"/>
      <c r="L47" s="71">
        <v>47</v>
      </c>
      <c r="M47" s="71"/>
      <c r="N47" s="76">
        <v>7</v>
      </c>
      <c r="O47" s="107" t="str">
        <f>REPLACE(INDEX(GroupVertices[Group], MATCH(Edges[[#This Row],[Vertex 1]],GroupVertices[Vertex],0)),1,1,"")</f>
        <v>1</v>
      </c>
      <c r="P47" s="107" t="str">
        <f>REPLACE(INDEX(GroupVertices[Group], MATCH(Edges[[#This Row],[Vertex 2]],GroupVertices[Vertex],0)),1,1,"")</f>
        <v>1</v>
      </c>
    </row>
    <row r="48" spans="1:16" ht="16.5" thickTop="1" thickBot="1" x14ac:dyDescent="0.3">
      <c r="A48" s="64" t="s">
        <v>208</v>
      </c>
      <c r="B48" s="64" t="s">
        <v>179</v>
      </c>
      <c r="C48" s="65"/>
      <c r="D48" s="66">
        <v>1.0436893203883495</v>
      </c>
      <c r="E48" s="67"/>
      <c r="F48" s="68"/>
      <c r="G48" s="65"/>
      <c r="H48" s="69"/>
      <c r="I48" s="70"/>
      <c r="J48" s="70"/>
      <c r="K48" s="51"/>
      <c r="L48" s="71">
        <v>48</v>
      </c>
      <c r="M48" s="71"/>
      <c r="N48" s="76">
        <v>2</v>
      </c>
      <c r="O48" s="107" t="str">
        <f>REPLACE(INDEX(GroupVertices[Group], MATCH(Edges[[#This Row],[Vertex 1]],GroupVertices[Vertex],0)),1,1,"")</f>
        <v>1</v>
      </c>
      <c r="P48" s="107" t="str">
        <f>REPLACE(INDEX(GroupVertices[Group], MATCH(Edges[[#This Row],[Vertex 2]],GroupVertices[Vertex],0)),1,1,"")</f>
        <v>1</v>
      </c>
    </row>
    <row r="49" spans="1:16" ht="16.5" thickTop="1" thickBot="1" x14ac:dyDescent="0.3">
      <c r="A49" s="64" t="s">
        <v>208</v>
      </c>
      <c r="B49" s="64" t="s">
        <v>182</v>
      </c>
      <c r="C49" s="65"/>
      <c r="D49" s="66">
        <v>1</v>
      </c>
      <c r="E49" s="67"/>
      <c r="F49" s="68"/>
      <c r="G49" s="65"/>
      <c r="H49" s="69"/>
      <c r="I49" s="70"/>
      <c r="J49" s="70"/>
      <c r="K49" s="51"/>
      <c r="L49" s="71">
        <v>49</v>
      </c>
      <c r="M49" s="71"/>
      <c r="N49" s="76">
        <v>1</v>
      </c>
      <c r="O49" s="107" t="str">
        <f>REPLACE(INDEX(GroupVertices[Group], MATCH(Edges[[#This Row],[Vertex 1]],GroupVertices[Vertex],0)),1,1,"")</f>
        <v>1</v>
      </c>
      <c r="P49" s="107" t="str">
        <f>REPLACE(INDEX(GroupVertices[Group], MATCH(Edges[[#This Row],[Vertex 2]],GroupVertices[Vertex],0)),1,1,"")</f>
        <v>1</v>
      </c>
    </row>
    <row r="50" spans="1:16" ht="16.5" thickTop="1" thickBot="1" x14ac:dyDescent="0.3">
      <c r="A50" s="64" t="s">
        <v>208</v>
      </c>
      <c r="B50" s="64" t="s">
        <v>209</v>
      </c>
      <c r="C50" s="65"/>
      <c r="D50" s="66">
        <v>1.0436893203883495</v>
      </c>
      <c r="E50" s="67"/>
      <c r="F50" s="68"/>
      <c r="G50" s="65"/>
      <c r="H50" s="69"/>
      <c r="I50" s="70"/>
      <c r="J50" s="70"/>
      <c r="K50" s="51"/>
      <c r="L50" s="71">
        <v>50</v>
      </c>
      <c r="M50" s="71"/>
      <c r="N50" s="76">
        <v>2</v>
      </c>
      <c r="O50" s="107" t="str">
        <f>REPLACE(INDEX(GroupVertices[Group], MATCH(Edges[[#This Row],[Vertex 1]],GroupVertices[Vertex],0)),1,1,"")</f>
        <v>1</v>
      </c>
      <c r="P50" s="107" t="str">
        <f>REPLACE(INDEX(GroupVertices[Group], MATCH(Edges[[#This Row],[Vertex 2]],GroupVertices[Vertex],0)),1,1,"")</f>
        <v>1</v>
      </c>
    </row>
    <row r="51" spans="1:16" ht="16.5" thickTop="1" thickBot="1" x14ac:dyDescent="0.3">
      <c r="A51" s="64" t="s">
        <v>208</v>
      </c>
      <c r="B51" s="64" t="s">
        <v>207</v>
      </c>
      <c r="C51" s="65"/>
      <c r="D51" s="66">
        <v>1.0436893203883495</v>
      </c>
      <c r="E51" s="67"/>
      <c r="F51" s="68"/>
      <c r="G51" s="65"/>
      <c r="H51" s="69"/>
      <c r="I51" s="70"/>
      <c r="J51" s="70"/>
      <c r="K51" s="51"/>
      <c r="L51" s="71">
        <v>51</v>
      </c>
      <c r="M51" s="71"/>
      <c r="N51" s="76">
        <v>2</v>
      </c>
      <c r="O51" s="107" t="str">
        <f>REPLACE(INDEX(GroupVertices[Group], MATCH(Edges[[#This Row],[Vertex 1]],GroupVertices[Vertex],0)),1,1,"")</f>
        <v>1</v>
      </c>
      <c r="P51" s="107" t="str">
        <f>REPLACE(INDEX(GroupVertices[Group], MATCH(Edges[[#This Row],[Vertex 2]],GroupVertices[Vertex],0)),1,1,"")</f>
        <v>1</v>
      </c>
    </row>
    <row r="52" spans="1:16" ht="16.5" thickTop="1" thickBot="1" x14ac:dyDescent="0.3">
      <c r="A52" s="64" t="s">
        <v>208</v>
      </c>
      <c r="B52" s="64" t="s">
        <v>199</v>
      </c>
      <c r="C52" s="65"/>
      <c r="D52" s="66">
        <v>1</v>
      </c>
      <c r="E52" s="67"/>
      <c r="F52" s="68"/>
      <c r="G52" s="65"/>
      <c r="H52" s="69"/>
      <c r="I52" s="70"/>
      <c r="J52" s="70"/>
      <c r="K52" s="51"/>
      <c r="L52" s="71">
        <v>52</v>
      </c>
      <c r="M52" s="71"/>
      <c r="N52" s="76">
        <v>1</v>
      </c>
      <c r="O52" s="107" t="str">
        <f>REPLACE(INDEX(GroupVertices[Group], MATCH(Edges[[#This Row],[Vertex 1]],GroupVertices[Vertex],0)),1,1,"")</f>
        <v>1</v>
      </c>
      <c r="P52" s="107" t="str">
        <f>REPLACE(INDEX(GroupVertices[Group], MATCH(Edges[[#This Row],[Vertex 2]],GroupVertices[Vertex],0)),1,1,"")</f>
        <v>1</v>
      </c>
    </row>
    <row r="53" spans="1:16" ht="16.5" thickTop="1" thickBot="1" x14ac:dyDescent="0.3">
      <c r="A53" s="64" t="s">
        <v>202</v>
      </c>
      <c r="B53" s="64" t="s">
        <v>176</v>
      </c>
      <c r="C53" s="65"/>
      <c r="D53" s="66">
        <v>1.0436893203883495</v>
      </c>
      <c r="E53" s="67"/>
      <c r="F53" s="68"/>
      <c r="G53" s="65"/>
      <c r="H53" s="69"/>
      <c r="I53" s="70"/>
      <c r="J53" s="70"/>
      <c r="K53" s="51"/>
      <c r="L53" s="71">
        <v>53</v>
      </c>
      <c r="M53" s="71"/>
      <c r="N53" s="76">
        <v>2</v>
      </c>
      <c r="O53" s="107" t="str">
        <f>REPLACE(INDEX(GroupVertices[Group], MATCH(Edges[[#This Row],[Vertex 1]],GroupVertices[Vertex],0)),1,1,"")</f>
        <v>1</v>
      </c>
      <c r="P53" s="107" t="str">
        <f>REPLACE(INDEX(GroupVertices[Group], MATCH(Edges[[#This Row],[Vertex 2]],GroupVertices[Vertex],0)),1,1,"")</f>
        <v>1</v>
      </c>
    </row>
    <row r="54" spans="1:16" ht="16.5" thickTop="1" thickBot="1" x14ac:dyDescent="0.3">
      <c r="A54" s="64" t="s">
        <v>202</v>
      </c>
      <c r="B54" s="64" t="s">
        <v>183</v>
      </c>
      <c r="C54" s="65"/>
      <c r="D54" s="66">
        <v>1.1310679611650485</v>
      </c>
      <c r="E54" s="67"/>
      <c r="F54" s="68"/>
      <c r="G54" s="65"/>
      <c r="H54" s="69"/>
      <c r="I54" s="70"/>
      <c r="J54" s="70"/>
      <c r="K54" s="51"/>
      <c r="L54" s="71">
        <v>54</v>
      </c>
      <c r="M54" s="71"/>
      <c r="N54" s="76">
        <v>4</v>
      </c>
      <c r="O54" s="107" t="str">
        <f>REPLACE(INDEX(GroupVertices[Group], MATCH(Edges[[#This Row],[Vertex 1]],GroupVertices[Vertex],0)),1,1,"")</f>
        <v>1</v>
      </c>
      <c r="P54" s="107" t="str">
        <f>REPLACE(INDEX(GroupVertices[Group], MATCH(Edges[[#This Row],[Vertex 2]],GroupVertices[Vertex],0)),1,1,"")</f>
        <v>1</v>
      </c>
    </row>
    <row r="55" spans="1:16" ht="16.5" thickTop="1" thickBot="1" x14ac:dyDescent="0.3">
      <c r="A55" s="64" t="s">
        <v>202</v>
      </c>
      <c r="B55" s="64" t="s">
        <v>186</v>
      </c>
      <c r="C55" s="65"/>
      <c r="D55" s="66">
        <v>1.3932038834951457</v>
      </c>
      <c r="E55" s="67"/>
      <c r="F55" s="68"/>
      <c r="G55" s="65"/>
      <c r="H55" s="69"/>
      <c r="I55" s="70"/>
      <c r="J55" s="70"/>
      <c r="K55" s="51"/>
      <c r="L55" s="71">
        <v>55</v>
      </c>
      <c r="M55" s="71"/>
      <c r="N55" s="76">
        <v>10</v>
      </c>
      <c r="O55" s="107" t="str">
        <f>REPLACE(INDEX(GroupVertices[Group], MATCH(Edges[[#This Row],[Vertex 1]],GroupVertices[Vertex],0)),1,1,"")</f>
        <v>1</v>
      </c>
      <c r="P55" s="107" t="str">
        <f>REPLACE(INDEX(GroupVertices[Group], MATCH(Edges[[#This Row],[Vertex 2]],GroupVertices[Vertex],0)),1,1,"")</f>
        <v>1</v>
      </c>
    </row>
    <row r="56" spans="1:16" ht="16.5" thickTop="1" thickBot="1" x14ac:dyDescent="0.3">
      <c r="A56" s="64" t="s">
        <v>202</v>
      </c>
      <c r="B56" s="64" t="s">
        <v>205</v>
      </c>
      <c r="C56" s="65"/>
      <c r="D56" s="66">
        <v>1.1310679611650485</v>
      </c>
      <c r="E56" s="67"/>
      <c r="F56" s="68"/>
      <c r="G56" s="65"/>
      <c r="H56" s="69"/>
      <c r="I56" s="70"/>
      <c r="J56" s="70"/>
      <c r="K56" s="51"/>
      <c r="L56" s="71">
        <v>56</v>
      </c>
      <c r="M56" s="71"/>
      <c r="N56" s="76">
        <v>4</v>
      </c>
      <c r="O56" s="107" t="str">
        <f>REPLACE(INDEX(GroupVertices[Group], MATCH(Edges[[#This Row],[Vertex 1]],GroupVertices[Vertex],0)),1,1,"")</f>
        <v>1</v>
      </c>
      <c r="P56" s="107" t="str">
        <f>REPLACE(INDEX(GroupVertices[Group], MATCH(Edges[[#This Row],[Vertex 2]],GroupVertices[Vertex],0)),1,1,"")</f>
        <v>1</v>
      </c>
    </row>
    <row r="57" spans="1:16" ht="16.5" thickTop="1" thickBot="1" x14ac:dyDescent="0.3">
      <c r="A57" s="64" t="s">
        <v>202</v>
      </c>
      <c r="B57" s="64" t="s">
        <v>188</v>
      </c>
      <c r="C57" s="65"/>
      <c r="D57" s="66">
        <v>1.2184466019417475</v>
      </c>
      <c r="E57" s="67"/>
      <c r="F57" s="68"/>
      <c r="G57" s="65"/>
      <c r="H57" s="69"/>
      <c r="I57" s="70"/>
      <c r="J57" s="70"/>
      <c r="K57" s="51"/>
      <c r="L57" s="71">
        <v>57</v>
      </c>
      <c r="M57" s="71"/>
      <c r="N57" s="76">
        <v>6</v>
      </c>
      <c r="O57" s="107" t="str">
        <f>REPLACE(INDEX(GroupVertices[Group], MATCH(Edges[[#This Row],[Vertex 1]],GroupVertices[Vertex],0)),1,1,"")</f>
        <v>1</v>
      </c>
      <c r="P57" s="107" t="str">
        <f>REPLACE(INDEX(GroupVertices[Group], MATCH(Edges[[#This Row],[Vertex 2]],GroupVertices[Vertex],0)),1,1,"")</f>
        <v>1</v>
      </c>
    </row>
    <row r="58" spans="1:16" ht="16.5" thickTop="1" thickBot="1" x14ac:dyDescent="0.3">
      <c r="A58" s="64" t="s">
        <v>202</v>
      </c>
      <c r="B58" s="64" t="s">
        <v>190</v>
      </c>
      <c r="C58" s="65"/>
      <c r="D58" s="66">
        <v>1.0436893203883495</v>
      </c>
      <c r="E58" s="67"/>
      <c r="F58" s="68"/>
      <c r="G58" s="65"/>
      <c r="H58" s="69"/>
      <c r="I58" s="70"/>
      <c r="J58" s="70"/>
      <c r="K58" s="51"/>
      <c r="L58" s="71">
        <v>58</v>
      </c>
      <c r="M58" s="71"/>
      <c r="N58" s="76">
        <v>2</v>
      </c>
      <c r="O58" s="107" t="str">
        <f>REPLACE(INDEX(GroupVertices[Group], MATCH(Edges[[#This Row],[Vertex 1]],GroupVertices[Vertex],0)),1,1,"")</f>
        <v>1</v>
      </c>
      <c r="P58" s="107" t="str">
        <f>REPLACE(INDEX(GroupVertices[Group], MATCH(Edges[[#This Row],[Vertex 2]],GroupVertices[Vertex],0)),1,1,"")</f>
        <v>1</v>
      </c>
    </row>
    <row r="59" spans="1:16" ht="16.5" thickTop="1" thickBot="1" x14ac:dyDescent="0.3">
      <c r="A59" s="64" t="s">
        <v>202</v>
      </c>
      <c r="B59" s="64" t="s">
        <v>206</v>
      </c>
      <c r="C59" s="65"/>
      <c r="D59" s="66">
        <v>1.0436893203883495</v>
      </c>
      <c r="E59" s="67"/>
      <c r="F59" s="68"/>
      <c r="G59" s="65"/>
      <c r="H59" s="69"/>
      <c r="I59" s="70"/>
      <c r="J59" s="70"/>
      <c r="K59" s="51"/>
      <c r="L59" s="71">
        <v>59</v>
      </c>
      <c r="M59" s="71"/>
      <c r="N59" s="76">
        <v>2</v>
      </c>
      <c r="O59" s="107" t="str">
        <f>REPLACE(INDEX(GroupVertices[Group], MATCH(Edges[[#This Row],[Vertex 1]],GroupVertices[Vertex],0)),1,1,"")</f>
        <v>1</v>
      </c>
      <c r="P59" s="107" t="str">
        <f>REPLACE(INDEX(GroupVertices[Group], MATCH(Edges[[#This Row],[Vertex 2]],GroupVertices[Vertex],0)),1,1,"")</f>
        <v>1</v>
      </c>
    </row>
    <row r="60" spans="1:16" ht="16.5" thickTop="1" thickBot="1" x14ac:dyDescent="0.3">
      <c r="A60" s="64" t="s">
        <v>202</v>
      </c>
      <c r="B60" s="64" t="s">
        <v>207</v>
      </c>
      <c r="C60" s="65"/>
      <c r="D60" s="66">
        <v>1.0436893203883495</v>
      </c>
      <c r="E60" s="67"/>
      <c r="F60" s="68"/>
      <c r="G60" s="65"/>
      <c r="H60" s="69"/>
      <c r="I60" s="70"/>
      <c r="J60" s="70"/>
      <c r="K60" s="51"/>
      <c r="L60" s="71">
        <v>60</v>
      </c>
      <c r="M60" s="71"/>
      <c r="N60" s="76">
        <v>2</v>
      </c>
      <c r="O60" s="107" t="str">
        <f>REPLACE(INDEX(GroupVertices[Group], MATCH(Edges[[#This Row],[Vertex 1]],GroupVertices[Vertex],0)),1,1,"")</f>
        <v>1</v>
      </c>
      <c r="P60" s="107" t="str">
        <f>REPLACE(INDEX(GroupVertices[Group], MATCH(Edges[[#This Row],[Vertex 2]],GroupVertices[Vertex],0)),1,1,"")</f>
        <v>1</v>
      </c>
    </row>
    <row r="61" spans="1:16" ht="16.5" thickTop="1" thickBot="1" x14ac:dyDescent="0.3">
      <c r="A61" s="64" t="s">
        <v>202</v>
      </c>
      <c r="B61" s="64" t="s">
        <v>194</v>
      </c>
      <c r="C61" s="65"/>
      <c r="D61" s="66">
        <v>1.0436893203883495</v>
      </c>
      <c r="E61" s="67"/>
      <c r="F61" s="68"/>
      <c r="G61" s="65"/>
      <c r="H61" s="69"/>
      <c r="I61" s="70"/>
      <c r="J61" s="70"/>
      <c r="K61" s="51"/>
      <c r="L61" s="71">
        <v>61</v>
      </c>
      <c r="M61" s="71"/>
      <c r="N61" s="76">
        <v>2</v>
      </c>
      <c r="O61" s="107" t="str">
        <f>REPLACE(INDEX(GroupVertices[Group], MATCH(Edges[[#This Row],[Vertex 1]],GroupVertices[Vertex],0)),1,1,"")</f>
        <v>1</v>
      </c>
      <c r="P61" s="107" t="str">
        <f>REPLACE(INDEX(GroupVertices[Group], MATCH(Edges[[#This Row],[Vertex 2]],GroupVertices[Vertex],0)),1,1,"")</f>
        <v>1</v>
      </c>
    </row>
    <row r="62" spans="1:16" ht="16.5" thickTop="1" thickBot="1" x14ac:dyDescent="0.3">
      <c r="A62" s="64" t="s">
        <v>202</v>
      </c>
      <c r="B62" s="64" t="s">
        <v>198</v>
      </c>
      <c r="C62" s="65"/>
      <c r="D62" s="66">
        <v>1.0436893203883495</v>
      </c>
      <c r="E62" s="67"/>
      <c r="F62" s="68"/>
      <c r="G62" s="65"/>
      <c r="H62" s="69"/>
      <c r="I62" s="70"/>
      <c r="J62" s="70"/>
      <c r="K62" s="51"/>
      <c r="L62" s="71">
        <v>62</v>
      </c>
      <c r="M62" s="71"/>
      <c r="N62" s="76">
        <v>2</v>
      </c>
      <c r="O62" s="107" t="str">
        <f>REPLACE(INDEX(GroupVertices[Group], MATCH(Edges[[#This Row],[Vertex 1]],GroupVertices[Vertex],0)),1,1,"")</f>
        <v>1</v>
      </c>
      <c r="P62" s="107" t="str">
        <f>REPLACE(INDEX(GroupVertices[Group], MATCH(Edges[[#This Row],[Vertex 2]],GroupVertices[Vertex],0)),1,1,"")</f>
        <v>1</v>
      </c>
    </row>
    <row r="63" spans="1:16" ht="16.5" thickTop="1" thickBot="1" x14ac:dyDescent="0.3">
      <c r="A63" s="64" t="s">
        <v>179</v>
      </c>
      <c r="B63" s="64" t="s">
        <v>175</v>
      </c>
      <c r="C63" s="65"/>
      <c r="D63" s="66">
        <v>1</v>
      </c>
      <c r="E63" s="67"/>
      <c r="F63" s="68"/>
      <c r="G63" s="65"/>
      <c r="H63" s="69"/>
      <c r="I63" s="70"/>
      <c r="J63" s="70"/>
      <c r="K63" s="51"/>
      <c r="L63" s="71">
        <v>63</v>
      </c>
      <c r="M63" s="71"/>
      <c r="N63" s="76">
        <v>1</v>
      </c>
      <c r="O63" s="107" t="str">
        <f>REPLACE(INDEX(GroupVertices[Group], MATCH(Edges[[#This Row],[Vertex 1]],GroupVertices[Vertex],0)),1,1,"")</f>
        <v>1</v>
      </c>
      <c r="P63" s="107" t="str">
        <f>REPLACE(INDEX(GroupVertices[Group], MATCH(Edges[[#This Row],[Vertex 2]],GroupVertices[Vertex],0)),1,1,"")</f>
        <v>1</v>
      </c>
    </row>
    <row r="64" spans="1:16" ht="16.5" thickTop="1" thickBot="1" x14ac:dyDescent="0.3">
      <c r="A64" s="64" t="s">
        <v>179</v>
      </c>
      <c r="B64" s="64" t="s">
        <v>180</v>
      </c>
      <c r="C64" s="65"/>
      <c r="D64" s="66">
        <v>1.7864077669902914</v>
      </c>
      <c r="E64" s="67"/>
      <c r="F64" s="68"/>
      <c r="G64" s="65"/>
      <c r="H64" s="69"/>
      <c r="I64" s="70"/>
      <c r="J64" s="70"/>
      <c r="K64" s="51"/>
      <c r="L64" s="71">
        <v>64</v>
      </c>
      <c r="M64" s="71"/>
      <c r="N64" s="76">
        <v>19</v>
      </c>
      <c r="O64" s="107" t="str">
        <f>REPLACE(INDEX(GroupVertices[Group], MATCH(Edges[[#This Row],[Vertex 1]],GroupVertices[Vertex],0)),1,1,"")</f>
        <v>1</v>
      </c>
      <c r="P64" s="107" t="str">
        <f>REPLACE(INDEX(GroupVertices[Group], MATCH(Edges[[#This Row],[Vertex 2]],GroupVertices[Vertex],0)),1,1,"")</f>
        <v>1</v>
      </c>
    </row>
    <row r="65" spans="1:16" ht="16.5" thickTop="1" thickBot="1" x14ac:dyDescent="0.3">
      <c r="A65" s="64" t="s">
        <v>179</v>
      </c>
      <c r="B65" s="64" t="s">
        <v>210</v>
      </c>
      <c r="C65" s="65"/>
      <c r="D65" s="66">
        <v>1.2184466019417475</v>
      </c>
      <c r="E65" s="67"/>
      <c r="F65" s="68"/>
      <c r="G65" s="65"/>
      <c r="H65" s="69"/>
      <c r="I65" s="70"/>
      <c r="J65" s="70"/>
      <c r="K65" s="51"/>
      <c r="L65" s="71">
        <v>65</v>
      </c>
      <c r="M65" s="71"/>
      <c r="N65" s="76">
        <v>6</v>
      </c>
      <c r="O65" s="107" t="str">
        <f>REPLACE(INDEX(GroupVertices[Group], MATCH(Edges[[#This Row],[Vertex 1]],GroupVertices[Vertex],0)),1,1,"")</f>
        <v>1</v>
      </c>
      <c r="P65" s="107" t="str">
        <f>REPLACE(INDEX(GroupVertices[Group], MATCH(Edges[[#This Row],[Vertex 2]],GroupVertices[Vertex],0)),1,1,"")</f>
        <v>1</v>
      </c>
    </row>
    <row r="66" spans="1:16" ht="16.5" thickTop="1" thickBot="1" x14ac:dyDescent="0.3">
      <c r="A66" s="64" t="s">
        <v>179</v>
      </c>
      <c r="B66" s="64" t="s">
        <v>181</v>
      </c>
      <c r="C66" s="65"/>
      <c r="D66" s="66">
        <v>1.3932038834951457</v>
      </c>
      <c r="E66" s="67"/>
      <c r="F66" s="68"/>
      <c r="G66" s="65"/>
      <c r="H66" s="69"/>
      <c r="I66" s="70"/>
      <c r="J66" s="70"/>
      <c r="K66" s="51"/>
      <c r="L66" s="71">
        <v>66</v>
      </c>
      <c r="M66" s="71"/>
      <c r="N66" s="76">
        <v>10</v>
      </c>
      <c r="O66" s="107" t="str">
        <f>REPLACE(INDEX(GroupVertices[Group], MATCH(Edges[[#This Row],[Vertex 1]],GroupVertices[Vertex],0)),1,1,"")</f>
        <v>1</v>
      </c>
      <c r="P66" s="107" t="str">
        <f>REPLACE(INDEX(GroupVertices[Group], MATCH(Edges[[#This Row],[Vertex 2]],GroupVertices[Vertex],0)),1,1,"")</f>
        <v>1</v>
      </c>
    </row>
    <row r="67" spans="1:16" ht="16.5" thickTop="1" thickBot="1" x14ac:dyDescent="0.3">
      <c r="A67" s="64" t="s">
        <v>179</v>
      </c>
      <c r="B67" s="64" t="s">
        <v>211</v>
      </c>
      <c r="C67" s="65"/>
      <c r="D67" s="66">
        <v>1</v>
      </c>
      <c r="E67" s="67"/>
      <c r="F67" s="68"/>
      <c r="G67" s="65"/>
      <c r="H67" s="69"/>
      <c r="I67" s="70"/>
      <c r="J67" s="70"/>
      <c r="K67" s="51"/>
      <c r="L67" s="71">
        <v>67</v>
      </c>
      <c r="M67" s="71"/>
      <c r="N67" s="76">
        <v>1</v>
      </c>
      <c r="O67" s="107" t="str">
        <f>REPLACE(INDEX(GroupVertices[Group], MATCH(Edges[[#This Row],[Vertex 1]],GroupVertices[Vertex],0)),1,1,"")</f>
        <v>1</v>
      </c>
      <c r="P67" s="107" t="str">
        <f>REPLACE(INDEX(GroupVertices[Group], MATCH(Edges[[#This Row],[Vertex 2]],GroupVertices[Vertex],0)),1,1,"")</f>
        <v>1</v>
      </c>
    </row>
    <row r="68" spans="1:16" ht="16.5" thickTop="1" thickBot="1" x14ac:dyDescent="0.3">
      <c r="A68" s="64" t="s">
        <v>179</v>
      </c>
      <c r="B68" s="64" t="s">
        <v>203</v>
      </c>
      <c r="C68" s="65"/>
      <c r="D68" s="66">
        <v>1</v>
      </c>
      <c r="E68" s="67"/>
      <c r="F68" s="68"/>
      <c r="G68" s="65"/>
      <c r="H68" s="69"/>
      <c r="I68" s="70"/>
      <c r="J68" s="70"/>
      <c r="K68" s="51"/>
      <c r="L68" s="71">
        <v>68</v>
      </c>
      <c r="M68" s="71"/>
      <c r="N68" s="76">
        <v>1</v>
      </c>
      <c r="O68" s="107" t="str">
        <f>REPLACE(INDEX(GroupVertices[Group], MATCH(Edges[[#This Row],[Vertex 1]],GroupVertices[Vertex],0)),1,1,"")</f>
        <v>1</v>
      </c>
      <c r="P68" s="107" t="str">
        <f>REPLACE(INDEX(GroupVertices[Group], MATCH(Edges[[#This Row],[Vertex 2]],GroupVertices[Vertex],0)),1,1,"")</f>
        <v>1</v>
      </c>
    </row>
    <row r="69" spans="1:16" ht="16.5" thickTop="1" thickBot="1" x14ac:dyDescent="0.3">
      <c r="A69" s="64" t="s">
        <v>179</v>
      </c>
      <c r="B69" s="64" t="s">
        <v>182</v>
      </c>
      <c r="C69" s="65"/>
      <c r="D69" s="66">
        <v>1.4368932038834952</v>
      </c>
      <c r="E69" s="67"/>
      <c r="F69" s="68"/>
      <c r="G69" s="65"/>
      <c r="H69" s="69"/>
      <c r="I69" s="70"/>
      <c r="J69" s="70"/>
      <c r="K69" s="51"/>
      <c r="L69" s="71">
        <v>69</v>
      </c>
      <c r="M69" s="71"/>
      <c r="N69" s="76">
        <v>11</v>
      </c>
      <c r="O69" s="107" t="str">
        <f>REPLACE(INDEX(GroupVertices[Group], MATCH(Edges[[#This Row],[Vertex 1]],GroupVertices[Vertex],0)),1,1,"")</f>
        <v>1</v>
      </c>
      <c r="P69" s="107" t="str">
        <f>REPLACE(INDEX(GroupVertices[Group], MATCH(Edges[[#This Row],[Vertex 2]],GroupVertices[Vertex],0)),1,1,"")</f>
        <v>1</v>
      </c>
    </row>
    <row r="70" spans="1:16" ht="16.5" thickTop="1" thickBot="1" x14ac:dyDescent="0.3">
      <c r="A70" s="64" t="s">
        <v>179</v>
      </c>
      <c r="B70" s="64" t="s">
        <v>176</v>
      </c>
      <c r="C70" s="65"/>
      <c r="D70" s="66">
        <v>1.5242718446601942</v>
      </c>
      <c r="E70" s="67"/>
      <c r="F70" s="68"/>
      <c r="G70" s="65"/>
      <c r="H70" s="69"/>
      <c r="I70" s="70"/>
      <c r="J70" s="70"/>
      <c r="K70" s="51"/>
      <c r="L70" s="71">
        <v>70</v>
      </c>
      <c r="M70" s="71"/>
      <c r="N70" s="76">
        <v>13</v>
      </c>
      <c r="O70" s="107" t="str">
        <f>REPLACE(INDEX(GroupVertices[Group], MATCH(Edges[[#This Row],[Vertex 1]],GroupVertices[Vertex],0)),1,1,"")</f>
        <v>1</v>
      </c>
      <c r="P70" s="107" t="str">
        <f>REPLACE(INDEX(GroupVertices[Group], MATCH(Edges[[#This Row],[Vertex 2]],GroupVertices[Vertex],0)),1,1,"")</f>
        <v>1</v>
      </c>
    </row>
    <row r="71" spans="1:16" ht="16.5" thickTop="1" thickBot="1" x14ac:dyDescent="0.3">
      <c r="A71" s="64" t="s">
        <v>179</v>
      </c>
      <c r="B71" s="64" t="s">
        <v>183</v>
      </c>
      <c r="C71" s="65"/>
      <c r="D71" s="66">
        <v>1.087378640776699</v>
      </c>
      <c r="E71" s="67"/>
      <c r="F71" s="68"/>
      <c r="G71" s="65"/>
      <c r="H71" s="69"/>
      <c r="I71" s="70"/>
      <c r="J71" s="70"/>
      <c r="K71" s="51"/>
      <c r="L71" s="71">
        <v>71</v>
      </c>
      <c r="M71" s="71"/>
      <c r="N71" s="76">
        <v>3</v>
      </c>
      <c r="O71" s="107" t="str">
        <f>REPLACE(INDEX(GroupVertices[Group], MATCH(Edges[[#This Row],[Vertex 1]],GroupVertices[Vertex],0)),1,1,"")</f>
        <v>1</v>
      </c>
      <c r="P71" s="107" t="str">
        <f>REPLACE(INDEX(GroupVertices[Group], MATCH(Edges[[#This Row],[Vertex 2]],GroupVertices[Vertex],0)),1,1,"")</f>
        <v>1</v>
      </c>
    </row>
    <row r="72" spans="1:16" ht="16.5" thickTop="1" thickBot="1" x14ac:dyDescent="0.3">
      <c r="A72" s="64" t="s">
        <v>179</v>
      </c>
      <c r="B72" s="64" t="s">
        <v>212</v>
      </c>
      <c r="C72" s="65"/>
      <c r="D72" s="66">
        <v>1.087378640776699</v>
      </c>
      <c r="E72" s="67"/>
      <c r="F72" s="68"/>
      <c r="G72" s="65"/>
      <c r="H72" s="69"/>
      <c r="I72" s="70"/>
      <c r="J72" s="70"/>
      <c r="K72" s="51"/>
      <c r="L72" s="71">
        <v>72</v>
      </c>
      <c r="M72" s="71"/>
      <c r="N72" s="76">
        <v>3</v>
      </c>
      <c r="O72" s="107" t="str">
        <f>REPLACE(INDEX(GroupVertices[Group], MATCH(Edges[[#This Row],[Vertex 1]],GroupVertices[Vertex],0)),1,1,"")</f>
        <v>1</v>
      </c>
      <c r="P72" s="107" t="str">
        <f>REPLACE(INDEX(GroupVertices[Group], MATCH(Edges[[#This Row],[Vertex 2]],GroupVertices[Vertex],0)),1,1,"")</f>
        <v>1</v>
      </c>
    </row>
    <row r="73" spans="1:16" ht="16.5" thickTop="1" thickBot="1" x14ac:dyDescent="0.3">
      <c r="A73" s="64" t="s">
        <v>179</v>
      </c>
      <c r="B73" s="64" t="s">
        <v>184</v>
      </c>
      <c r="C73" s="65"/>
      <c r="D73" s="66">
        <v>1.7864077669902914</v>
      </c>
      <c r="E73" s="67"/>
      <c r="F73" s="68"/>
      <c r="G73" s="65"/>
      <c r="H73" s="69"/>
      <c r="I73" s="70"/>
      <c r="J73" s="70"/>
      <c r="K73" s="51"/>
      <c r="L73" s="71">
        <v>73</v>
      </c>
      <c r="M73" s="71"/>
      <c r="N73" s="76">
        <v>19</v>
      </c>
      <c r="O73" s="107" t="str">
        <f>REPLACE(INDEX(GroupVertices[Group], MATCH(Edges[[#This Row],[Vertex 1]],GroupVertices[Vertex],0)),1,1,"")</f>
        <v>1</v>
      </c>
      <c r="P73" s="107" t="str">
        <f>REPLACE(INDEX(GroupVertices[Group], MATCH(Edges[[#This Row],[Vertex 2]],GroupVertices[Vertex],0)),1,1,"")</f>
        <v>1</v>
      </c>
    </row>
    <row r="74" spans="1:16" ht="16.5" thickTop="1" thickBot="1" x14ac:dyDescent="0.3">
      <c r="A74" s="64" t="s">
        <v>179</v>
      </c>
      <c r="B74" s="64" t="s">
        <v>213</v>
      </c>
      <c r="C74" s="65"/>
      <c r="D74" s="66">
        <v>1</v>
      </c>
      <c r="E74" s="67"/>
      <c r="F74" s="68"/>
      <c r="G74" s="65"/>
      <c r="H74" s="69"/>
      <c r="I74" s="70"/>
      <c r="J74" s="70"/>
      <c r="K74" s="51"/>
      <c r="L74" s="71">
        <v>74</v>
      </c>
      <c r="M74" s="71"/>
      <c r="N74" s="76">
        <v>1</v>
      </c>
      <c r="O74" s="107" t="str">
        <f>REPLACE(INDEX(GroupVertices[Group], MATCH(Edges[[#This Row],[Vertex 1]],GroupVertices[Vertex],0)),1,1,"")</f>
        <v>1</v>
      </c>
      <c r="P74" s="107" t="str">
        <f>REPLACE(INDEX(GroupVertices[Group], MATCH(Edges[[#This Row],[Vertex 2]],GroupVertices[Vertex],0)),1,1,"")</f>
        <v>1</v>
      </c>
    </row>
    <row r="75" spans="1:16" ht="16.5" thickTop="1" thickBot="1" x14ac:dyDescent="0.3">
      <c r="A75" s="64" t="s">
        <v>179</v>
      </c>
      <c r="B75" s="64" t="s">
        <v>214</v>
      </c>
      <c r="C75" s="65"/>
      <c r="D75" s="66">
        <v>1</v>
      </c>
      <c r="E75" s="67"/>
      <c r="F75" s="68"/>
      <c r="G75" s="65"/>
      <c r="H75" s="69"/>
      <c r="I75" s="70"/>
      <c r="J75" s="70"/>
      <c r="K75" s="51"/>
      <c r="L75" s="71">
        <v>75</v>
      </c>
      <c r="M75" s="71"/>
      <c r="N75" s="76">
        <v>1</v>
      </c>
      <c r="O75" s="107" t="str">
        <f>REPLACE(INDEX(GroupVertices[Group], MATCH(Edges[[#This Row],[Vertex 1]],GroupVertices[Vertex],0)),1,1,"")</f>
        <v>1</v>
      </c>
      <c r="P75" s="107" t="str">
        <f>REPLACE(INDEX(GroupVertices[Group], MATCH(Edges[[#This Row],[Vertex 2]],GroupVertices[Vertex],0)),1,1,"")</f>
        <v>1</v>
      </c>
    </row>
    <row r="76" spans="1:16" ht="16.5" thickTop="1" thickBot="1" x14ac:dyDescent="0.3">
      <c r="A76" s="64" t="s">
        <v>179</v>
      </c>
      <c r="B76" s="64" t="s">
        <v>186</v>
      </c>
      <c r="C76" s="65"/>
      <c r="D76" s="66">
        <v>2.703883495145631</v>
      </c>
      <c r="E76" s="67"/>
      <c r="F76" s="68"/>
      <c r="G76" s="65"/>
      <c r="H76" s="69"/>
      <c r="I76" s="70"/>
      <c r="J76" s="70"/>
      <c r="K76" s="51"/>
      <c r="L76" s="71">
        <v>76</v>
      </c>
      <c r="M76" s="71"/>
      <c r="N76" s="76">
        <v>40</v>
      </c>
      <c r="O76" s="107" t="str">
        <f>REPLACE(INDEX(GroupVertices[Group], MATCH(Edges[[#This Row],[Vertex 1]],GroupVertices[Vertex],0)),1,1,"")</f>
        <v>1</v>
      </c>
      <c r="P76" s="107" t="str">
        <f>REPLACE(INDEX(GroupVertices[Group], MATCH(Edges[[#This Row],[Vertex 2]],GroupVertices[Vertex],0)),1,1,"")</f>
        <v>1</v>
      </c>
    </row>
    <row r="77" spans="1:16" ht="16.5" thickTop="1" thickBot="1" x14ac:dyDescent="0.3">
      <c r="A77" s="64" t="s">
        <v>179</v>
      </c>
      <c r="B77" s="64" t="s">
        <v>215</v>
      </c>
      <c r="C77" s="65"/>
      <c r="D77" s="66">
        <v>1.2184466019417475</v>
      </c>
      <c r="E77" s="67"/>
      <c r="F77" s="68"/>
      <c r="G77" s="65"/>
      <c r="H77" s="69"/>
      <c r="I77" s="70"/>
      <c r="J77" s="70"/>
      <c r="K77" s="51"/>
      <c r="L77" s="71">
        <v>77</v>
      </c>
      <c r="M77" s="71"/>
      <c r="N77" s="76">
        <v>6</v>
      </c>
      <c r="O77" s="107" t="str">
        <f>REPLACE(INDEX(GroupVertices[Group], MATCH(Edges[[#This Row],[Vertex 1]],GroupVertices[Vertex],0)),1,1,"")</f>
        <v>1</v>
      </c>
      <c r="P77" s="107" t="str">
        <f>REPLACE(INDEX(GroupVertices[Group], MATCH(Edges[[#This Row],[Vertex 2]],GroupVertices[Vertex],0)),1,1,"")</f>
        <v>1</v>
      </c>
    </row>
    <row r="78" spans="1:16" ht="16.5" thickTop="1" thickBot="1" x14ac:dyDescent="0.3">
      <c r="A78" s="64" t="s">
        <v>179</v>
      </c>
      <c r="B78" s="64" t="s">
        <v>216</v>
      </c>
      <c r="C78" s="65"/>
      <c r="D78" s="66">
        <v>1</v>
      </c>
      <c r="E78" s="67"/>
      <c r="F78" s="68"/>
      <c r="G78" s="65"/>
      <c r="H78" s="69"/>
      <c r="I78" s="70"/>
      <c r="J78" s="70"/>
      <c r="K78" s="51"/>
      <c r="L78" s="71">
        <v>78</v>
      </c>
      <c r="M78" s="71"/>
      <c r="N78" s="76">
        <v>1</v>
      </c>
      <c r="O78" s="107" t="str">
        <f>REPLACE(INDEX(GroupVertices[Group], MATCH(Edges[[#This Row],[Vertex 1]],GroupVertices[Vertex],0)),1,1,"")</f>
        <v>1</v>
      </c>
      <c r="P78" s="107" t="str">
        <f>REPLACE(INDEX(GroupVertices[Group], MATCH(Edges[[#This Row],[Vertex 2]],GroupVertices[Vertex],0)),1,1,"")</f>
        <v>1</v>
      </c>
    </row>
    <row r="79" spans="1:16" ht="16.5" thickTop="1" thickBot="1" x14ac:dyDescent="0.3">
      <c r="A79" s="64" t="s">
        <v>179</v>
      </c>
      <c r="B79" s="64" t="s">
        <v>217</v>
      </c>
      <c r="C79" s="65"/>
      <c r="D79" s="66">
        <v>1</v>
      </c>
      <c r="E79" s="67"/>
      <c r="F79" s="68"/>
      <c r="G79" s="65"/>
      <c r="H79" s="69"/>
      <c r="I79" s="70"/>
      <c r="J79" s="70"/>
      <c r="K79" s="51"/>
      <c r="L79" s="71">
        <v>79</v>
      </c>
      <c r="M79" s="71"/>
      <c r="N79" s="76">
        <v>1</v>
      </c>
      <c r="O79" s="107" t="str">
        <f>REPLACE(INDEX(GroupVertices[Group], MATCH(Edges[[#This Row],[Vertex 1]],GroupVertices[Vertex],0)),1,1,"")</f>
        <v>1</v>
      </c>
      <c r="P79" s="107" t="str">
        <f>REPLACE(INDEX(GroupVertices[Group], MATCH(Edges[[#This Row],[Vertex 2]],GroupVertices[Vertex],0)),1,1,"")</f>
        <v>1</v>
      </c>
    </row>
    <row r="80" spans="1:16" ht="16.5" thickTop="1" thickBot="1" x14ac:dyDescent="0.3">
      <c r="A80" s="64" t="s">
        <v>179</v>
      </c>
      <c r="B80" s="64" t="s">
        <v>188</v>
      </c>
      <c r="C80" s="65"/>
      <c r="D80" s="66">
        <v>1.3932038834951457</v>
      </c>
      <c r="E80" s="67"/>
      <c r="F80" s="68"/>
      <c r="G80" s="65"/>
      <c r="H80" s="69"/>
      <c r="I80" s="70"/>
      <c r="J80" s="70"/>
      <c r="K80" s="51"/>
      <c r="L80" s="71">
        <v>80</v>
      </c>
      <c r="M80" s="71"/>
      <c r="N80" s="76">
        <v>10</v>
      </c>
      <c r="O80" s="107" t="str">
        <f>REPLACE(INDEX(GroupVertices[Group], MATCH(Edges[[#This Row],[Vertex 1]],GroupVertices[Vertex],0)),1,1,"")</f>
        <v>1</v>
      </c>
      <c r="P80" s="107" t="str">
        <f>REPLACE(INDEX(GroupVertices[Group], MATCH(Edges[[#This Row],[Vertex 2]],GroupVertices[Vertex],0)),1,1,"")</f>
        <v>1</v>
      </c>
    </row>
    <row r="81" spans="1:16" ht="16.5" thickTop="1" thickBot="1" x14ac:dyDescent="0.3">
      <c r="A81" s="64" t="s">
        <v>179</v>
      </c>
      <c r="B81" s="64" t="s">
        <v>190</v>
      </c>
      <c r="C81" s="65"/>
      <c r="D81" s="66">
        <v>1.9611650485436893</v>
      </c>
      <c r="E81" s="67"/>
      <c r="F81" s="68"/>
      <c r="G81" s="65"/>
      <c r="H81" s="69"/>
      <c r="I81" s="70"/>
      <c r="J81" s="70"/>
      <c r="K81" s="51"/>
      <c r="L81" s="71">
        <v>81</v>
      </c>
      <c r="M81" s="71"/>
      <c r="N81" s="76">
        <v>23</v>
      </c>
      <c r="O81" s="107" t="str">
        <f>REPLACE(INDEX(GroupVertices[Group], MATCH(Edges[[#This Row],[Vertex 1]],GroupVertices[Vertex],0)),1,1,"")</f>
        <v>1</v>
      </c>
      <c r="P81" s="107" t="str">
        <f>REPLACE(INDEX(GroupVertices[Group], MATCH(Edges[[#This Row],[Vertex 2]],GroupVertices[Vertex],0)),1,1,"")</f>
        <v>1</v>
      </c>
    </row>
    <row r="82" spans="1:16" ht="16.5" thickTop="1" thickBot="1" x14ac:dyDescent="0.3">
      <c r="A82" s="64" t="s">
        <v>179</v>
      </c>
      <c r="B82" s="64" t="s">
        <v>218</v>
      </c>
      <c r="C82" s="65"/>
      <c r="D82" s="66">
        <v>1.0436893203883495</v>
      </c>
      <c r="E82" s="67"/>
      <c r="F82" s="68"/>
      <c r="G82" s="65"/>
      <c r="H82" s="69"/>
      <c r="I82" s="70"/>
      <c r="J82" s="70"/>
      <c r="K82" s="51"/>
      <c r="L82" s="71">
        <v>82</v>
      </c>
      <c r="M82" s="71"/>
      <c r="N82" s="76">
        <v>2</v>
      </c>
      <c r="O82" s="107" t="str">
        <f>REPLACE(INDEX(GroupVertices[Group], MATCH(Edges[[#This Row],[Vertex 1]],GroupVertices[Vertex],0)),1,1,"")</f>
        <v>1</v>
      </c>
      <c r="P82" s="107" t="str">
        <f>REPLACE(INDEX(GroupVertices[Group], MATCH(Edges[[#This Row],[Vertex 2]],GroupVertices[Vertex],0)),1,1,"")</f>
        <v>1</v>
      </c>
    </row>
    <row r="83" spans="1:16" ht="16.5" thickTop="1" thickBot="1" x14ac:dyDescent="0.3">
      <c r="A83" s="64" t="s">
        <v>179</v>
      </c>
      <c r="B83" s="64" t="s">
        <v>219</v>
      </c>
      <c r="C83" s="65"/>
      <c r="D83" s="66">
        <v>1.0436893203883495</v>
      </c>
      <c r="E83" s="67"/>
      <c r="F83" s="68"/>
      <c r="G83" s="65"/>
      <c r="H83" s="69"/>
      <c r="I83" s="70"/>
      <c r="J83" s="70"/>
      <c r="K83" s="51"/>
      <c r="L83" s="71">
        <v>83</v>
      </c>
      <c r="M83" s="71"/>
      <c r="N83" s="76">
        <v>2</v>
      </c>
      <c r="O83" s="107" t="str">
        <f>REPLACE(INDEX(GroupVertices[Group], MATCH(Edges[[#This Row],[Vertex 1]],GroupVertices[Vertex],0)),1,1,"")</f>
        <v>1</v>
      </c>
      <c r="P83" s="107" t="str">
        <f>REPLACE(INDEX(GroupVertices[Group], MATCH(Edges[[#This Row],[Vertex 2]],GroupVertices[Vertex],0)),1,1,"")</f>
        <v>1</v>
      </c>
    </row>
    <row r="84" spans="1:16" ht="16.5" thickTop="1" thickBot="1" x14ac:dyDescent="0.3">
      <c r="A84" s="64" t="s">
        <v>179</v>
      </c>
      <c r="B84" s="64" t="s">
        <v>191</v>
      </c>
      <c r="C84" s="65"/>
      <c r="D84" s="66">
        <v>1.087378640776699</v>
      </c>
      <c r="E84" s="67"/>
      <c r="F84" s="68"/>
      <c r="G84" s="65"/>
      <c r="H84" s="69"/>
      <c r="I84" s="70"/>
      <c r="J84" s="70"/>
      <c r="K84" s="51"/>
      <c r="L84" s="71">
        <v>84</v>
      </c>
      <c r="M84" s="71"/>
      <c r="N84" s="76">
        <v>3</v>
      </c>
      <c r="O84" s="107" t="str">
        <f>REPLACE(INDEX(GroupVertices[Group], MATCH(Edges[[#This Row],[Vertex 1]],GroupVertices[Vertex],0)),1,1,"")</f>
        <v>1</v>
      </c>
      <c r="P84" s="107" t="str">
        <f>REPLACE(INDEX(GroupVertices[Group], MATCH(Edges[[#This Row],[Vertex 2]],GroupVertices[Vertex],0)),1,1,"")</f>
        <v>1</v>
      </c>
    </row>
    <row r="85" spans="1:16" ht="16.5" thickTop="1" thickBot="1" x14ac:dyDescent="0.3">
      <c r="A85" s="64" t="s">
        <v>179</v>
      </c>
      <c r="B85" s="64" t="s">
        <v>220</v>
      </c>
      <c r="C85" s="65"/>
      <c r="D85" s="66">
        <v>1</v>
      </c>
      <c r="E85" s="67"/>
      <c r="F85" s="68"/>
      <c r="G85" s="65"/>
      <c r="H85" s="69"/>
      <c r="I85" s="70"/>
      <c r="J85" s="70"/>
      <c r="K85" s="51"/>
      <c r="L85" s="71">
        <v>85</v>
      </c>
      <c r="M85" s="71"/>
      <c r="N85" s="76">
        <v>1</v>
      </c>
      <c r="O85" s="107" t="str">
        <f>REPLACE(INDEX(GroupVertices[Group], MATCH(Edges[[#This Row],[Vertex 1]],GroupVertices[Vertex],0)),1,1,"")</f>
        <v>1</v>
      </c>
      <c r="P85" s="107" t="str">
        <f>REPLACE(INDEX(GroupVertices[Group], MATCH(Edges[[#This Row],[Vertex 2]],GroupVertices[Vertex],0)),1,1,"")</f>
        <v>1</v>
      </c>
    </row>
    <row r="86" spans="1:16" ht="16.5" thickTop="1" thickBot="1" x14ac:dyDescent="0.3">
      <c r="A86" s="64" t="s">
        <v>179</v>
      </c>
      <c r="B86" s="64" t="s">
        <v>192</v>
      </c>
      <c r="C86" s="65"/>
      <c r="D86" s="66">
        <v>1.262135922330097</v>
      </c>
      <c r="E86" s="67"/>
      <c r="F86" s="68"/>
      <c r="G86" s="65"/>
      <c r="H86" s="69"/>
      <c r="I86" s="70"/>
      <c r="J86" s="70"/>
      <c r="K86" s="51"/>
      <c r="L86" s="71">
        <v>86</v>
      </c>
      <c r="M86" s="71"/>
      <c r="N86" s="76">
        <v>7</v>
      </c>
      <c r="O86" s="107" t="str">
        <f>REPLACE(INDEX(GroupVertices[Group], MATCH(Edges[[#This Row],[Vertex 1]],GroupVertices[Vertex],0)),1,1,"")</f>
        <v>1</v>
      </c>
      <c r="P86" s="107" t="str">
        <f>REPLACE(INDEX(GroupVertices[Group], MATCH(Edges[[#This Row],[Vertex 2]],GroupVertices[Vertex],0)),1,1,"")</f>
        <v>1</v>
      </c>
    </row>
    <row r="87" spans="1:16" ht="16.5" thickTop="1" thickBot="1" x14ac:dyDescent="0.3">
      <c r="A87" s="64" t="s">
        <v>179</v>
      </c>
      <c r="B87" s="64" t="s">
        <v>207</v>
      </c>
      <c r="C87" s="65"/>
      <c r="D87" s="66">
        <v>1.5679611650485437</v>
      </c>
      <c r="E87" s="67"/>
      <c r="F87" s="68"/>
      <c r="G87" s="65"/>
      <c r="H87" s="69"/>
      <c r="I87" s="70"/>
      <c r="J87" s="70"/>
      <c r="K87" s="51"/>
      <c r="L87" s="71">
        <v>87</v>
      </c>
      <c r="M87" s="71"/>
      <c r="N87" s="76">
        <v>14</v>
      </c>
      <c r="O87" s="107" t="str">
        <f>REPLACE(INDEX(GroupVertices[Group], MATCH(Edges[[#This Row],[Vertex 1]],GroupVertices[Vertex],0)),1,1,"")</f>
        <v>1</v>
      </c>
      <c r="P87" s="107" t="str">
        <f>REPLACE(INDEX(GroupVertices[Group], MATCH(Edges[[#This Row],[Vertex 2]],GroupVertices[Vertex],0)),1,1,"")</f>
        <v>1</v>
      </c>
    </row>
    <row r="88" spans="1:16" ht="16.5" thickTop="1" thickBot="1" x14ac:dyDescent="0.3">
      <c r="A88" s="64" t="s">
        <v>179</v>
      </c>
      <c r="B88" s="64" t="s">
        <v>195</v>
      </c>
      <c r="C88" s="65"/>
      <c r="D88" s="66">
        <v>1.087378640776699</v>
      </c>
      <c r="E88" s="67"/>
      <c r="F88" s="68"/>
      <c r="G88" s="65"/>
      <c r="H88" s="69"/>
      <c r="I88" s="70"/>
      <c r="J88" s="70"/>
      <c r="K88" s="51"/>
      <c r="L88" s="71">
        <v>88</v>
      </c>
      <c r="M88" s="71"/>
      <c r="N88" s="76">
        <v>3</v>
      </c>
      <c r="O88" s="107" t="str">
        <f>REPLACE(INDEX(GroupVertices[Group], MATCH(Edges[[#This Row],[Vertex 1]],GroupVertices[Vertex],0)),1,1,"")</f>
        <v>1</v>
      </c>
      <c r="P88" s="107" t="str">
        <f>REPLACE(INDEX(GroupVertices[Group], MATCH(Edges[[#This Row],[Vertex 2]],GroupVertices[Vertex],0)),1,1,"")</f>
        <v>1</v>
      </c>
    </row>
    <row r="89" spans="1:16" ht="16.5" thickTop="1" thickBot="1" x14ac:dyDescent="0.3">
      <c r="A89" s="64" t="s">
        <v>179</v>
      </c>
      <c r="B89" s="64" t="s">
        <v>196</v>
      </c>
      <c r="C89" s="65"/>
      <c r="D89" s="66">
        <v>1</v>
      </c>
      <c r="E89" s="67"/>
      <c r="F89" s="68"/>
      <c r="G89" s="65"/>
      <c r="H89" s="69"/>
      <c r="I89" s="70"/>
      <c r="J89" s="70"/>
      <c r="K89" s="51"/>
      <c r="L89" s="71">
        <v>89</v>
      </c>
      <c r="M89" s="71"/>
      <c r="N89" s="76">
        <v>1</v>
      </c>
      <c r="O89" s="107" t="str">
        <f>REPLACE(INDEX(GroupVertices[Group], MATCH(Edges[[#This Row],[Vertex 1]],GroupVertices[Vertex],0)),1,1,"")</f>
        <v>1</v>
      </c>
      <c r="P89" s="107" t="str">
        <f>REPLACE(INDEX(GroupVertices[Group], MATCH(Edges[[#This Row],[Vertex 2]],GroupVertices[Vertex],0)),1,1,"")</f>
        <v>1</v>
      </c>
    </row>
    <row r="90" spans="1:16" ht="16.5" thickTop="1" thickBot="1" x14ac:dyDescent="0.3">
      <c r="A90" s="64" t="s">
        <v>179</v>
      </c>
      <c r="B90" s="64" t="s">
        <v>198</v>
      </c>
      <c r="C90" s="65"/>
      <c r="D90" s="66">
        <v>1.8737864077669903</v>
      </c>
      <c r="E90" s="67"/>
      <c r="F90" s="68"/>
      <c r="G90" s="65"/>
      <c r="H90" s="69"/>
      <c r="I90" s="70"/>
      <c r="J90" s="70"/>
      <c r="K90" s="51"/>
      <c r="L90" s="71">
        <v>90</v>
      </c>
      <c r="M90" s="71"/>
      <c r="N90" s="76">
        <v>21</v>
      </c>
      <c r="O90" s="107" t="str">
        <f>REPLACE(INDEX(GroupVertices[Group], MATCH(Edges[[#This Row],[Vertex 1]],GroupVertices[Vertex],0)),1,1,"")</f>
        <v>1</v>
      </c>
      <c r="P90" s="107" t="str">
        <f>REPLACE(INDEX(GroupVertices[Group], MATCH(Edges[[#This Row],[Vertex 2]],GroupVertices[Vertex],0)),1,1,"")</f>
        <v>1</v>
      </c>
    </row>
    <row r="91" spans="1:16" ht="16.5" thickTop="1" thickBot="1" x14ac:dyDescent="0.3">
      <c r="A91" s="64" t="s">
        <v>179</v>
      </c>
      <c r="B91" s="64" t="s">
        <v>199</v>
      </c>
      <c r="C91" s="65"/>
      <c r="D91" s="66">
        <v>2.5728155339805827</v>
      </c>
      <c r="E91" s="67"/>
      <c r="F91" s="68"/>
      <c r="G91" s="65"/>
      <c r="H91" s="69"/>
      <c r="I91" s="70"/>
      <c r="J91" s="70"/>
      <c r="K91" s="51"/>
      <c r="L91" s="71">
        <v>91</v>
      </c>
      <c r="M91" s="71"/>
      <c r="N91" s="76">
        <v>37</v>
      </c>
      <c r="O91" s="107" t="str">
        <f>REPLACE(INDEX(GroupVertices[Group], MATCH(Edges[[#This Row],[Vertex 1]],GroupVertices[Vertex],0)),1,1,"")</f>
        <v>1</v>
      </c>
      <c r="P91" s="107" t="str">
        <f>REPLACE(INDEX(GroupVertices[Group], MATCH(Edges[[#This Row],[Vertex 2]],GroupVertices[Vertex],0)),1,1,"")</f>
        <v>1</v>
      </c>
    </row>
    <row r="92" spans="1:16" ht="16.5" thickTop="1" thickBot="1" x14ac:dyDescent="0.3">
      <c r="A92" s="64" t="s">
        <v>221</v>
      </c>
      <c r="B92" s="64" t="s">
        <v>190</v>
      </c>
      <c r="C92" s="65"/>
      <c r="D92" s="66">
        <v>1</v>
      </c>
      <c r="E92" s="67"/>
      <c r="F92" s="68"/>
      <c r="G92" s="65"/>
      <c r="H92" s="69"/>
      <c r="I92" s="70"/>
      <c r="J92" s="70"/>
      <c r="K92" s="51"/>
      <c r="L92" s="71">
        <v>92</v>
      </c>
      <c r="M92" s="71"/>
      <c r="N92" s="76">
        <v>1</v>
      </c>
      <c r="O92" s="107" t="str">
        <f>REPLACE(INDEX(GroupVertices[Group], MATCH(Edges[[#This Row],[Vertex 1]],GroupVertices[Vertex],0)),1,1,"")</f>
        <v>1</v>
      </c>
      <c r="P92" s="107" t="str">
        <f>REPLACE(INDEX(GroupVertices[Group], MATCH(Edges[[#This Row],[Vertex 2]],GroupVertices[Vertex],0)),1,1,"")</f>
        <v>1</v>
      </c>
    </row>
    <row r="93" spans="1:16" ht="16.5" thickTop="1" thickBot="1" x14ac:dyDescent="0.3">
      <c r="A93" s="64" t="s">
        <v>221</v>
      </c>
      <c r="B93" s="64" t="s">
        <v>209</v>
      </c>
      <c r="C93" s="65"/>
      <c r="D93" s="66">
        <v>1</v>
      </c>
      <c r="E93" s="67"/>
      <c r="F93" s="68"/>
      <c r="G93" s="65"/>
      <c r="H93" s="69"/>
      <c r="I93" s="70"/>
      <c r="J93" s="70"/>
      <c r="K93" s="51"/>
      <c r="L93" s="71">
        <v>93</v>
      </c>
      <c r="M93" s="71"/>
      <c r="N93" s="76">
        <v>1</v>
      </c>
      <c r="O93" s="107" t="str">
        <f>REPLACE(INDEX(GroupVertices[Group], MATCH(Edges[[#This Row],[Vertex 1]],GroupVertices[Vertex],0)),1,1,"")</f>
        <v>1</v>
      </c>
      <c r="P93" s="107" t="str">
        <f>REPLACE(INDEX(GroupVertices[Group], MATCH(Edges[[#This Row],[Vertex 2]],GroupVertices[Vertex],0)),1,1,"")</f>
        <v>1</v>
      </c>
    </row>
    <row r="94" spans="1:16" ht="16.5" thickTop="1" thickBot="1" x14ac:dyDescent="0.3">
      <c r="A94" s="64" t="s">
        <v>175</v>
      </c>
      <c r="B94" s="64" t="s">
        <v>176</v>
      </c>
      <c r="C94" s="65"/>
      <c r="D94" s="66">
        <v>1.3058252427184467</v>
      </c>
      <c r="E94" s="67"/>
      <c r="F94" s="68"/>
      <c r="G94" s="65"/>
      <c r="H94" s="69"/>
      <c r="I94" s="70"/>
      <c r="J94" s="70"/>
      <c r="K94" s="51"/>
      <c r="L94" s="71">
        <v>94</v>
      </c>
      <c r="M94" s="71"/>
      <c r="N94" s="76">
        <v>8</v>
      </c>
      <c r="O94" s="107" t="str">
        <f>REPLACE(INDEX(GroupVertices[Group], MATCH(Edges[[#This Row],[Vertex 1]],GroupVertices[Vertex],0)),1,1,"")</f>
        <v>1</v>
      </c>
      <c r="P94" s="107" t="str">
        <f>REPLACE(INDEX(GroupVertices[Group], MATCH(Edges[[#This Row],[Vertex 2]],GroupVertices[Vertex],0)),1,1,"")</f>
        <v>1</v>
      </c>
    </row>
    <row r="95" spans="1:16" ht="16.5" thickTop="1" thickBot="1" x14ac:dyDescent="0.3">
      <c r="A95" s="64" t="s">
        <v>175</v>
      </c>
      <c r="B95" s="64" t="s">
        <v>184</v>
      </c>
      <c r="C95" s="65"/>
      <c r="D95" s="66">
        <v>1</v>
      </c>
      <c r="E95" s="67"/>
      <c r="F95" s="68"/>
      <c r="G95" s="65"/>
      <c r="H95" s="69"/>
      <c r="I95" s="70"/>
      <c r="J95" s="70"/>
      <c r="K95" s="51"/>
      <c r="L95" s="71">
        <v>95</v>
      </c>
      <c r="M95" s="71"/>
      <c r="N95" s="76">
        <v>1</v>
      </c>
      <c r="O95" s="107" t="str">
        <f>REPLACE(INDEX(GroupVertices[Group], MATCH(Edges[[#This Row],[Vertex 1]],GroupVertices[Vertex],0)),1,1,"")</f>
        <v>1</v>
      </c>
      <c r="P95" s="107" t="str">
        <f>REPLACE(INDEX(GroupVertices[Group], MATCH(Edges[[#This Row],[Vertex 2]],GroupVertices[Vertex],0)),1,1,"")</f>
        <v>1</v>
      </c>
    </row>
    <row r="96" spans="1:16" ht="16.5" thickTop="1" thickBot="1" x14ac:dyDescent="0.3">
      <c r="A96" s="64" t="s">
        <v>175</v>
      </c>
      <c r="B96" s="64" t="s">
        <v>207</v>
      </c>
      <c r="C96" s="65"/>
      <c r="D96" s="66">
        <v>1.6116504854368932</v>
      </c>
      <c r="E96" s="67"/>
      <c r="F96" s="68"/>
      <c r="G96" s="65"/>
      <c r="H96" s="69"/>
      <c r="I96" s="70"/>
      <c r="J96" s="70"/>
      <c r="K96" s="51"/>
      <c r="L96" s="71">
        <v>96</v>
      </c>
      <c r="M96" s="71"/>
      <c r="N96" s="76">
        <v>15</v>
      </c>
      <c r="O96" s="107" t="str">
        <f>REPLACE(INDEX(GroupVertices[Group], MATCH(Edges[[#This Row],[Vertex 1]],GroupVertices[Vertex],0)),1,1,"")</f>
        <v>1</v>
      </c>
      <c r="P96" s="107" t="str">
        <f>REPLACE(INDEX(GroupVertices[Group], MATCH(Edges[[#This Row],[Vertex 2]],GroupVertices[Vertex],0)),1,1,"")</f>
        <v>1</v>
      </c>
    </row>
    <row r="97" spans="1:16" ht="16.5" thickTop="1" thickBot="1" x14ac:dyDescent="0.3">
      <c r="A97" s="64" t="s">
        <v>175</v>
      </c>
      <c r="B97" s="64" t="s">
        <v>198</v>
      </c>
      <c r="C97" s="65"/>
      <c r="D97" s="66">
        <v>1.262135922330097</v>
      </c>
      <c r="E97" s="67"/>
      <c r="F97" s="68"/>
      <c r="G97" s="65"/>
      <c r="H97" s="69"/>
      <c r="I97" s="70"/>
      <c r="J97" s="70"/>
      <c r="K97" s="51"/>
      <c r="L97" s="71">
        <v>97</v>
      </c>
      <c r="M97" s="71"/>
      <c r="N97" s="76">
        <v>7</v>
      </c>
      <c r="O97" s="107" t="str">
        <f>REPLACE(INDEX(GroupVertices[Group], MATCH(Edges[[#This Row],[Vertex 1]],GroupVertices[Vertex],0)),1,1,"")</f>
        <v>1</v>
      </c>
      <c r="P97" s="107" t="str">
        <f>REPLACE(INDEX(GroupVertices[Group], MATCH(Edges[[#This Row],[Vertex 2]],GroupVertices[Vertex],0)),1,1,"")</f>
        <v>1</v>
      </c>
    </row>
    <row r="98" spans="1:16" ht="16.5" thickTop="1" thickBot="1" x14ac:dyDescent="0.3">
      <c r="A98" s="64" t="s">
        <v>180</v>
      </c>
      <c r="B98" s="64" t="s">
        <v>181</v>
      </c>
      <c r="C98" s="65"/>
      <c r="D98" s="66">
        <v>1.1310679611650485</v>
      </c>
      <c r="E98" s="67"/>
      <c r="F98" s="68"/>
      <c r="G98" s="65"/>
      <c r="H98" s="69"/>
      <c r="I98" s="70"/>
      <c r="J98" s="70"/>
      <c r="K98" s="51"/>
      <c r="L98" s="71">
        <v>98</v>
      </c>
      <c r="M98" s="71"/>
      <c r="N98" s="76">
        <v>4</v>
      </c>
      <c r="O98" s="107" t="str">
        <f>REPLACE(INDEX(GroupVertices[Group], MATCH(Edges[[#This Row],[Vertex 1]],GroupVertices[Vertex],0)),1,1,"")</f>
        <v>1</v>
      </c>
      <c r="P98" s="107" t="str">
        <f>REPLACE(INDEX(GroupVertices[Group], MATCH(Edges[[#This Row],[Vertex 2]],GroupVertices[Vertex],0)),1,1,"")</f>
        <v>1</v>
      </c>
    </row>
    <row r="99" spans="1:16" ht="16.5" thickTop="1" thickBot="1" x14ac:dyDescent="0.3">
      <c r="A99" s="64" t="s">
        <v>180</v>
      </c>
      <c r="B99" s="64" t="s">
        <v>182</v>
      </c>
      <c r="C99" s="65"/>
      <c r="D99" s="66">
        <v>1.262135922330097</v>
      </c>
      <c r="E99" s="67"/>
      <c r="F99" s="68"/>
      <c r="G99" s="65"/>
      <c r="H99" s="69"/>
      <c r="I99" s="70"/>
      <c r="J99" s="70"/>
      <c r="K99" s="51"/>
      <c r="L99" s="71">
        <v>99</v>
      </c>
      <c r="M99" s="71"/>
      <c r="N99" s="76">
        <v>7</v>
      </c>
      <c r="O99" s="107" t="str">
        <f>REPLACE(INDEX(GroupVertices[Group], MATCH(Edges[[#This Row],[Vertex 1]],GroupVertices[Vertex],0)),1,1,"")</f>
        <v>1</v>
      </c>
      <c r="P99" s="107" t="str">
        <f>REPLACE(INDEX(GroupVertices[Group], MATCH(Edges[[#This Row],[Vertex 2]],GroupVertices[Vertex],0)),1,1,"")</f>
        <v>1</v>
      </c>
    </row>
    <row r="100" spans="1:16" ht="16.5" thickTop="1" thickBot="1" x14ac:dyDescent="0.3">
      <c r="A100" s="64" t="s">
        <v>180</v>
      </c>
      <c r="B100" s="64" t="s">
        <v>184</v>
      </c>
      <c r="C100" s="65"/>
      <c r="D100" s="66">
        <v>4.6262135922330092</v>
      </c>
      <c r="E100" s="67"/>
      <c r="F100" s="68"/>
      <c r="G100" s="65"/>
      <c r="H100" s="69"/>
      <c r="I100" s="70"/>
      <c r="J100" s="70"/>
      <c r="K100" s="51"/>
      <c r="L100" s="71">
        <v>100</v>
      </c>
      <c r="M100" s="71"/>
      <c r="N100" s="76">
        <v>84</v>
      </c>
      <c r="O100" s="107" t="str">
        <f>REPLACE(INDEX(GroupVertices[Group], MATCH(Edges[[#This Row],[Vertex 1]],GroupVertices[Vertex],0)),1,1,"")</f>
        <v>1</v>
      </c>
      <c r="P100" s="107" t="str">
        <f>REPLACE(INDEX(GroupVertices[Group], MATCH(Edges[[#This Row],[Vertex 2]],GroupVertices[Vertex],0)),1,1,"")</f>
        <v>1</v>
      </c>
    </row>
    <row r="101" spans="1:16" ht="16.5" thickTop="1" thickBot="1" x14ac:dyDescent="0.3">
      <c r="A101" s="64" t="s">
        <v>180</v>
      </c>
      <c r="B101" s="64" t="s">
        <v>204</v>
      </c>
      <c r="C101" s="65"/>
      <c r="D101" s="66">
        <v>1</v>
      </c>
      <c r="E101" s="67"/>
      <c r="F101" s="68"/>
      <c r="G101" s="65"/>
      <c r="H101" s="69"/>
      <c r="I101" s="70"/>
      <c r="J101" s="70"/>
      <c r="K101" s="51"/>
      <c r="L101" s="71">
        <v>101</v>
      </c>
      <c r="M101" s="71"/>
      <c r="N101" s="76">
        <v>1</v>
      </c>
      <c r="O101" s="107" t="str">
        <f>REPLACE(INDEX(GroupVertices[Group], MATCH(Edges[[#This Row],[Vertex 1]],GroupVertices[Vertex],0)),1,1,"")</f>
        <v>1</v>
      </c>
      <c r="P101" s="107" t="str">
        <f>REPLACE(INDEX(GroupVertices[Group], MATCH(Edges[[#This Row],[Vertex 2]],GroupVertices[Vertex],0)),1,1,"")</f>
        <v>1</v>
      </c>
    </row>
    <row r="102" spans="1:16" ht="16.5" thickTop="1" thickBot="1" x14ac:dyDescent="0.3">
      <c r="A102" s="64" t="s">
        <v>180</v>
      </c>
      <c r="B102" s="64" t="s">
        <v>222</v>
      </c>
      <c r="C102" s="65"/>
      <c r="D102" s="66">
        <v>1</v>
      </c>
      <c r="E102" s="67"/>
      <c r="F102" s="68"/>
      <c r="G102" s="65"/>
      <c r="H102" s="69"/>
      <c r="I102" s="70"/>
      <c r="J102" s="70"/>
      <c r="K102" s="51"/>
      <c r="L102" s="71">
        <v>102</v>
      </c>
      <c r="M102" s="71"/>
      <c r="N102" s="76">
        <v>1</v>
      </c>
      <c r="O102" s="107" t="str">
        <f>REPLACE(INDEX(GroupVertices[Group], MATCH(Edges[[#This Row],[Vertex 1]],GroupVertices[Vertex],0)),1,1,"")</f>
        <v>1</v>
      </c>
      <c r="P102" s="107" t="str">
        <f>REPLACE(INDEX(GroupVertices[Group], MATCH(Edges[[#This Row],[Vertex 2]],GroupVertices[Vertex],0)),1,1,"")</f>
        <v>1</v>
      </c>
    </row>
    <row r="103" spans="1:16" ht="16.5" thickTop="1" thickBot="1" x14ac:dyDescent="0.3">
      <c r="A103" s="64" t="s">
        <v>180</v>
      </c>
      <c r="B103" s="64" t="s">
        <v>186</v>
      </c>
      <c r="C103" s="65"/>
      <c r="D103" s="66">
        <v>1.3932038834951457</v>
      </c>
      <c r="E103" s="67"/>
      <c r="F103" s="68"/>
      <c r="G103" s="65"/>
      <c r="H103" s="69"/>
      <c r="I103" s="70"/>
      <c r="J103" s="70"/>
      <c r="K103" s="51"/>
      <c r="L103" s="71">
        <v>103</v>
      </c>
      <c r="M103" s="71"/>
      <c r="N103" s="76">
        <v>10</v>
      </c>
      <c r="O103" s="107" t="str">
        <f>REPLACE(INDEX(GroupVertices[Group], MATCH(Edges[[#This Row],[Vertex 1]],GroupVertices[Vertex],0)),1,1,"")</f>
        <v>1</v>
      </c>
      <c r="P103" s="107" t="str">
        <f>REPLACE(INDEX(GroupVertices[Group], MATCH(Edges[[#This Row],[Vertex 2]],GroupVertices[Vertex],0)),1,1,"")</f>
        <v>1</v>
      </c>
    </row>
    <row r="104" spans="1:16" ht="16.5" thickTop="1" thickBot="1" x14ac:dyDescent="0.3">
      <c r="A104" s="64" t="s">
        <v>180</v>
      </c>
      <c r="B104" s="64" t="s">
        <v>187</v>
      </c>
      <c r="C104" s="65"/>
      <c r="D104" s="66">
        <v>1.087378640776699</v>
      </c>
      <c r="E104" s="67"/>
      <c r="F104" s="68"/>
      <c r="G104" s="65"/>
      <c r="H104" s="69"/>
      <c r="I104" s="70"/>
      <c r="J104" s="70"/>
      <c r="K104" s="51"/>
      <c r="L104" s="71">
        <v>104</v>
      </c>
      <c r="M104" s="71"/>
      <c r="N104" s="76">
        <v>3</v>
      </c>
      <c r="O104" s="107" t="str">
        <f>REPLACE(INDEX(GroupVertices[Group], MATCH(Edges[[#This Row],[Vertex 1]],GroupVertices[Vertex],0)),1,1,"")</f>
        <v>1</v>
      </c>
      <c r="P104" s="107" t="str">
        <f>REPLACE(INDEX(GroupVertices[Group], MATCH(Edges[[#This Row],[Vertex 2]],GroupVertices[Vertex],0)),1,1,"")</f>
        <v>1</v>
      </c>
    </row>
    <row r="105" spans="1:16" ht="16.5" thickTop="1" thickBot="1" x14ac:dyDescent="0.3">
      <c r="A105" s="64" t="s">
        <v>180</v>
      </c>
      <c r="B105" s="64" t="s">
        <v>188</v>
      </c>
      <c r="C105" s="65"/>
      <c r="D105" s="66">
        <v>1.174757281553398</v>
      </c>
      <c r="E105" s="67"/>
      <c r="F105" s="68"/>
      <c r="G105" s="65"/>
      <c r="H105" s="69"/>
      <c r="I105" s="70"/>
      <c r="J105" s="70"/>
      <c r="K105" s="51"/>
      <c r="L105" s="71">
        <v>105</v>
      </c>
      <c r="M105" s="71"/>
      <c r="N105" s="76">
        <v>5</v>
      </c>
      <c r="O105" s="107" t="str">
        <f>REPLACE(INDEX(GroupVertices[Group], MATCH(Edges[[#This Row],[Vertex 1]],GroupVertices[Vertex],0)),1,1,"")</f>
        <v>1</v>
      </c>
      <c r="P105" s="107" t="str">
        <f>REPLACE(INDEX(GroupVertices[Group], MATCH(Edges[[#This Row],[Vertex 2]],GroupVertices[Vertex],0)),1,1,"")</f>
        <v>1</v>
      </c>
    </row>
    <row r="106" spans="1:16" ht="16.5" thickTop="1" thickBot="1" x14ac:dyDescent="0.3">
      <c r="A106" s="64" t="s">
        <v>180</v>
      </c>
      <c r="B106" s="64" t="s">
        <v>190</v>
      </c>
      <c r="C106" s="65"/>
      <c r="D106" s="66">
        <v>1.0436893203883495</v>
      </c>
      <c r="E106" s="67"/>
      <c r="F106" s="68"/>
      <c r="G106" s="65"/>
      <c r="H106" s="69"/>
      <c r="I106" s="70"/>
      <c r="J106" s="70"/>
      <c r="K106" s="51"/>
      <c r="L106" s="71">
        <v>106</v>
      </c>
      <c r="M106" s="71"/>
      <c r="N106" s="76">
        <v>2</v>
      </c>
      <c r="O106" s="107" t="str">
        <f>REPLACE(INDEX(GroupVertices[Group], MATCH(Edges[[#This Row],[Vertex 1]],GroupVertices[Vertex],0)),1,1,"")</f>
        <v>1</v>
      </c>
      <c r="P106" s="107" t="str">
        <f>REPLACE(INDEX(GroupVertices[Group], MATCH(Edges[[#This Row],[Vertex 2]],GroupVertices[Vertex],0)),1,1,"")</f>
        <v>1</v>
      </c>
    </row>
    <row r="107" spans="1:16" ht="16.5" thickTop="1" thickBot="1" x14ac:dyDescent="0.3">
      <c r="A107" s="64" t="s">
        <v>180</v>
      </c>
      <c r="B107" s="64" t="s">
        <v>191</v>
      </c>
      <c r="C107" s="65"/>
      <c r="D107" s="66">
        <v>3.5339805825242721</v>
      </c>
      <c r="E107" s="67"/>
      <c r="F107" s="68"/>
      <c r="G107" s="65"/>
      <c r="H107" s="69"/>
      <c r="I107" s="70"/>
      <c r="J107" s="70"/>
      <c r="K107" s="51"/>
      <c r="L107" s="71">
        <v>107</v>
      </c>
      <c r="M107" s="71"/>
      <c r="N107" s="76">
        <v>59</v>
      </c>
      <c r="O107" s="107" t="str">
        <f>REPLACE(INDEX(GroupVertices[Group], MATCH(Edges[[#This Row],[Vertex 1]],GroupVertices[Vertex],0)),1,1,"")</f>
        <v>1</v>
      </c>
      <c r="P107" s="107" t="str">
        <f>REPLACE(INDEX(GroupVertices[Group], MATCH(Edges[[#This Row],[Vertex 2]],GroupVertices[Vertex],0)),1,1,"")</f>
        <v>1</v>
      </c>
    </row>
    <row r="108" spans="1:16" ht="16.5" thickTop="1" thickBot="1" x14ac:dyDescent="0.3">
      <c r="A108" s="64" t="s">
        <v>180</v>
      </c>
      <c r="B108" s="64" t="s">
        <v>192</v>
      </c>
      <c r="C108" s="65"/>
      <c r="D108" s="66">
        <v>2.4854368932038833</v>
      </c>
      <c r="E108" s="67"/>
      <c r="F108" s="68"/>
      <c r="G108" s="65"/>
      <c r="H108" s="69"/>
      <c r="I108" s="70"/>
      <c r="J108" s="70"/>
      <c r="K108" s="51"/>
      <c r="L108" s="71">
        <v>108</v>
      </c>
      <c r="M108" s="71"/>
      <c r="N108" s="76">
        <v>35</v>
      </c>
      <c r="O108" s="107" t="str">
        <f>REPLACE(INDEX(GroupVertices[Group], MATCH(Edges[[#This Row],[Vertex 1]],GroupVertices[Vertex],0)),1,1,"")</f>
        <v>1</v>
      </c>
      <c r="P108" s="107" t="str">
        <f>REPLACE(INDEX(GroupVertices[Group], MATCH(Edges[[#This Row],[Vertex 2]],GroupVertices[Vertex],0)),1,1,"")</f>
        <v>1</v>
      </c>
    </row>
    <row r="109" spans="1:16" ht="16.5" thickTop="1" thickBot="1" x14ac:dyDescent="0.3">
      <c r="A109" s="64" t="s">
        <v>180</v>
      </c>
      <c r="B109" s="64" t="s">
        <v>194</v>
      </c>
      <c r="C109" s="65"/>
      <c r="D109" s="66">
        <v>1.087378640776699</v>
      </c>
      <c r="E109" s="67"/>
      <c r="F109" s="68"/>
      <c r="G109" s="65"/>
      <c r="H109" s="69"/>
      <c r="I109" s="70"/>
      <c r="J109" s="70"/>
      <c r="K109" s="51"/>
      <c r="L109" s="71">
        <v>109</v>
      </c>
      <c r="M109" s="71"/>
      <c r="N109" s="76">
        <v>3</v>
      </c>
      <c r="O109" s="107" t="str">
        <f>REPLACE(INDEX(GroupVertices[Group], MATCH(Edges[[#This Row],[Vertex 1]],GroupVertices[Vertex],0)),1,1,"")</f>
        <v>1</v>
      </c>
      <c r="P109" s="107" t="str">
        <f>REPLACE(INDEX(GroupVertices[Group], MATCH(Edges[[#This Row],[Vertex 2]],GroupVertices[Vertex],0)),1,1,"")</f>
        <v>1</v>
      </c>
    </row>
    <row r="110" spans="1:16" ht="16.5" thickTop="1" thickBot="1" x14ac:dyDescent="0.3">
      <c r="A110" s="64" t="s">
        <v>180</v>
      </c>
      <c r="B110" s="64" t="s">
        <v>195</v>
      </c>
      <c r="C110" s="65"/>
      <c r="D110" s="66">
        <v>1</v>
      </c>
      <c r="E110" s="67"/>
      <c r="F110" s="68"/>
      <c r="G110" s="65"/>
      <c r="H110" s="69"/>
      <c r="I110" s="70"/>
      <c r="J110" s="70"/>
      <c r="K110" s="51"/>
      <c r="L110" s="71">
        <v>110</v>
      </c>
      <c r="M110" s="71"/>
      <c r="N110" s="76">
        <v>1</v>
      </c>
      <c r="O110" s="107" t="str">
        <f>REPLACE(INDEX(GroupVertices[Group], MATCH(Edges[[#This Row],[Vertex 1]],GroupVertices[Vertex],0)),1,1,"")</f>
        <v>1</v>
      </c>
      <c r="P110" s="107" t="str">
        <f>REPLACE(INDEX(GroupVertices[Group], MATCH(Edges[[#This Row],[Vertex 2]],GroupVertices[Vertex],0)),1,1,"")</f>
        <v>1</v>
      </c>
    </row>
    <row r="111" spans="1:16" ht="16.5" thickTop="1" thickBot="1" x14ac:dyDescent="0.3">
      <c r="A111" s="64" t="s">
        <v>180</v>
      </c>
      <c r="B111" s="64" t="s">
        <v>196</v>
      </c>
      <c r="C111" s="65"/>
      <c r="D111" s="66">
        <v>1.9174757281553398</v>
      </c>
      <c r="E111" s="67"/>
      <c r="F111" s="68"/>
      <c r="G111" s="65"/>
      <c r="H111" s="69"/>
      <c r="I111" s="70"/>
      <c r="J111" s="70"/>
      <c r="K111" s="51"/>
      <c r="L111" s="71">
        <v>111</v>
      </c>
      <c r="M111" s="71"/>
      <c r="N111" s="76">
        <v>22</v>
      </c>
      <c r="O111" s="107" t="str">
        <f>REPLACE(INDEX(GroupVertices[Group], MATCH(Edges[[#This Row],[Vertex 1]],GroupVertices[Vertex],0)),1,1,"")</f>
        <v>1</v>
      </c>
      <c r="P111" s="107" t="str">
        <f>REPLACE(INDEX(GroupVertices[Group], MATCH(Edges[[#This Row],[Vertex 2]],GroupVertices[Vertex],0)),1,1,"")</f>
        <v>1</v>
      </c>
    </row>
    <row r="112" spans="1:16" ht="16.5" thickTop="1" thickBot="1" x14ac:dyDescent="0.3">
      <c r="A112" s="64" t="s">
        <v>180</v>
      </c>
      <c r="B112" s="64" t="s">
        <v>223</v>
      </c>
      <c r="C112" s="65"/>
      <c r="D112" s="66">
        <v>1</v>
      </c>
      <c r="E112" s="67"/>
      <c r="F112" s="68"/>
      <c r="G112" s="65"/>
      <c r="H112" s="69"/>
      <c r="I112" s="70"/>
      <c r="J112" s="70"/>
      <c r="K112" s="51"/>
      <c r="L112" s="71">
        <v>112</v>
      </c>
      <c r="M112" s="71"/>
      <c r="N112" s="76">
        <v>1</v>
      </c>
      <c r="O112" s="107" t="str">
        <f>REPLACE(INDEX(GroupVertices[Group], MATCH(Edges[[#This Row],[Vertex 1]],GroupVertices[Vertex],0)),1,1,"")</f>
        <v>1</v>
      </c>
      <c r="P112" s="107" t="str">
        <f>REPLACE(INDEX(GroupVertices[Group], MATCH(Edges[[#This Row],[Vertex 2]],GroupVertices[Vertex],0)),1,1,"")</f>
        <v>1</v>
      </c>
    </row>
    <row r="113" spans="1:16" ht="16.5" thickTop="1" thickBot="1" x14ac:dyDescent="0.3">
      <c r="A113" s="64" t="s">
        <v>180</v>
      </c>
      <c r="B113" s="64" t="s">
        <v>224</v>
      </c>
      <c r="C113" s="65"/>
      <c r="D113" s="66">
        <v>1.0436893203883495</v>
      </c>
      <c r="E113" s="67"/>
      <c r="F113" s="68"/>
      <c r="G113" s="65"/>
      <c r="H113" s="69"/>
      <c r="I113" s="70"/>
      <c r="J113" s="70"/>
      <c r="K113" s="51"/>
      <c r="L113" s="71">
        <v>113</v>
      </c>
      <c r="M113" s="71"/>
      <c r="N113" s="76">
        <v>2</v>
      </c>
      <c r="O113" s="107" t="str">
        <f>REPLACE(INDEX(GroupVertices[Group], MATCH(Edges[[#This Row],[Vertex 1]],GroupVertices[Vertex],0)),1,1,"")</f>
        <v>1</v>
      </c>
      <c r="P113" s="107" t="str">
        <f>REPLACE(INDEX(GroupVertices[Group], MATCH(Edges[[#This Row],[Vertex 2]],GroupVertices[Vertex],0)),1,1,"")</f>
        <v>1</v>
      </c>
    </row>
    <row r="114" spans="1:16" ht="16.5" thickTop="1" thickBot="1" x14ac:dyDescent="0.3">
      <c r="A114" s="64" t="s">
        <v>180</v>
      </c>
      <c r="B114" s="64" t="s">
        <v>198</v>
      </c>
      <c r="C114" s="65"/>
      <c r="D114" s="66">
        <v>3.6650485436893203</v>
      </c>
      <c r="E114" s="67"/>
      <c r="F114" s="68"/>
      <c r="G114" s="65"/>
      <c r="H114" s="69"/>
      <c r="I114" s="70"/>
      <c r="J114" s="70"/>
      <c r="K114" s="51"/>
      <c r="L114" s="71">
        <v>114</v>
      </c>
      <c r="M114" s="71"/>
      <c r="N114" s="76">
        <v>62</v>
      </c>
      <c r="O114" s="107" t="str">
        <f>REPLACE(INDEX(GroupVertices[Group], MATCH(Edges[[#This Row],[Vertex 1]],GroupVertices[Vertex],0)),1,1,"")</f>
        <v>1</v>
      </c>
      <c r="P114" s="107" t="str">
        <f>REPLACE(INDEX(GroupVertices[Group], MATCH(Edges[[#This Row],[Vertex 2]],GroupVertices[Vertex],0)),1,1,"")</f>
        <v>1</v>
      </c>
    </row>
    <row r="115" spans="1:16" ht="16.5" thickTop="1" thickBot="1" x14ac:dyDescent="0.3">
      <c r="A115" s="64" t="s">
        <v>180</v>
      </c>
      <c r="B115" s="64" t="s">
        <v>199</v>
      </c>
      <c r="C115" s="65"/>
      <c r="D115" s="66">
        <v>3.3155339805825244</v>
      </c>
      <c r="E115" s="67"/>
      <c r="F115" s="68"/>
      <c r="G115" s="65"/>
      <c r="H115" s="69"/>
      <c r="I115" s="70"/>
      <c r="J115" s="70"/>
      <c r="K115" s="51"/>
      <c r="L115" s="71">
        <v>115</v>
      </c>
      <c r="M115" s="71"/>
      <c r="N115" s="76">
        <v>54</v>
      </c>
      <c r="O115" s="107" t="str">
        <f>REPLACE(INDEX(GroupVertices[Group], MATCH(Edges[[#This Row],[Vertex 1]],GroupVertices[Vertex],0)),1,1,"")</f>
        <v>1</v>
      </c>
      <c r="P115" s="107" t="str">
        <f>REPLACE(INDEX(GroupVertices[Group], MATCH(Edges[[#This Row],[Vertex 2]],GroupVertices[Vertex],0)),1,1,"")</f>
        <v>1</v>
      </c>
    </row>
    <row r="116" spans="1:16" ht="16.5" thickTop="1" thickBot="1" x14ac:dyDescent="0.3">
      <c r="A116" s="64" t="s">
        <v>210</v>
      </c>
      <c r="B116" s="64" t="s">
        <v>176</v>
      </c>
      <c r="C116" s="65"/>
      <c r="D116" s="66">
        <v>1</v>
      </c>
      <c r="E116" s="67"/>
      <c r="F116" s="68"/>
      <c r="G116" s="65"/>
      <c r="H116" s="69"/>
      <c r="I116" s="70"/>
      <c r="J116" s="70"/>
      <c r="K116" s="51"/>
      <c r="L116" s="71">
        <v>116</v>
      </c>
      <c r="M116" s="71"/>
      <c r="N116" s="76">
        <v>1</v>
      </c>
      <c r="O116" s="107" t="str">
        <f>REPLACE(INDEX(GroupVertices[Group], MATCH(Edges[[#This Row],[Vertex 1]],GroupVertices[Vertex],0)),1,1,"")</f>
        <v>1</v>
      </c>
      <c r="P116" s="107" t="str">
        <f>REPLACE(INDEX(GroupVertices[Group], MATCH(Edges[[#This Row],[Vertex 2]],GroupVertices[Vertex],0)),1,1,"")</f>
        <v>1</v>
      </c>
    </row>
    <row r="117" spans="1:16" ht="16.5" thickTop="1" thickBot="1" x14ac:dyDescent="0.3">
      <c r="A117" s="64" t="s">
        <v>210</v>
      </c>
      <c r="B117" s="64" t="s">
        <v>215</v>
      </c>
      <c r="C117" s="65"/>
      <c r="D117" s="66">
        <v>1</v>
      </c>
      <c r="E117" s="67"/>
      <c r="F117" s="68"/>
      <c r="G117" s="65"/>
      <c r="H117" s="69"/>
      <c r="I117" s="70"/>
      <c r="J117" s="70"/>
      <c r="K117" s="51"/>
      <c r="L117" s="71">
        <v>117</v>
      </c>
      <c r="M117" s="71"/>
      <c r="N117" s="76">
        <v>1</v>
      </c>
      <c r="O117" s="107" t="str">
        <f>REPLACE(INDEX(GroupVertices[Group], MATCH(Edges[[#This Row],[Vertex 1]],GroupVertices[Vertex],0)),1,1,"")</f>
        <v>1</v>
      </c>
      <c r="P117" s="107" t="str">
        <f>REPLACE(INDEX(GroupVertices[Group], MATCH(Edges[[#This Row],[Vertex 2]],GroupVertices[Vertex],0)),1,1,"")</f>
        <v>1</v>
      </c>
    </row>
    <row r="118" spans="1:16" ht="16.5" thickTop="1" thickBot="1" x14ac:dyDescent="0.3">
      <c r="A118" s="64" t="s">
        <v>225</v>
      </c>
      <c r="B118" s="64" t="s">
        <v>183</v>
      </c>
      <c r="C118" s="65"/>
      <c r="D118" s="66">
        <v>3.796116504854369</v>
      </c>
      <c r="E118" s="67"/>
      <c r="F118" s="68"/>
      <c r="G118" s="65"/>
      <c r="H118" s="69"/>
      <c r="I118" s="70"/>
      <c r="J118" s="70"/>
      <c r="K118" s="51"/>
      <c r="L118" s="71">
        <v>118</v>
      </c>
      <c r="M118" s="71"/>
      <c r="N118" s="76">
        <v>65</v>
      </c>
      <c r="O118" s="107" t="str">
        <f>REPLACE(INDEX(GroupVertices[Group], MATCH(Edges[[#This Row],[Vertex 1]],GroupVertices[Vertex],0)),1,1,"")</f>
        <v>1</v>
      </c>
      <c r="P118" s="107" t="str">
        <f>REPLACE(INDEX(GroupVertices[Group], MATCH(Edges[[#This Row],[Vertex 2]],GroupVertices[Vertex],0)),1,1,"")</f>
        <v>1</v>
      </c>
    </row>
    <row r="119" spans="1:16" ht="16.5" thickTop="1" thickBot="1" x14ac:dyDescent="0.3">
      <c r="A119" s="64" t="s">
        <v>225</v>
      </c>
      <c r="B119" s="64" t="s">
        <v>186</v>
      </c>
      <c r="C119" s="65"/>
      <c r="D119" s="66">
        <v>4.233009708737864</v>
      </c>
      <c r="E119" s="67"/>
      <c r="F119" s="68"/>
      <c r="G119" s="65"/>
      <c r="H119" s="69"/>
      <c r="I119" s="70"/>
      <c r="J119" s="70"/>
      <c r="K119" s="51"/>
      <c r="L119" s="71">
        <v>119</v>
      </c>
      <c r="M119" s="71"/>
      <c r="N119" s="76">
        <v>75</v>
      </c>
      <c r="O119" s="107" t="str">
        <f>REPLACE(INDEX(GroupVertices[Group], MATCH(Edges[[#This Row],[Vertex 1]],GroupVertices[Vertex],0)),1,1,"")</f>
        <v>1</v>
      </c>
      <c r="P119" s="107" t="str">
        <f>REPLACE(INDEX(GroupVertices[Group], MATCH(Edges[[#This Row],[Vertex 2]],GroupVertices[Vertex],0)),1,1,"")</f>
        <v>1</v>
      </c>
    </row>
    <row r="120" spans="1:16" ht="16.5" thickTop="1" thickBot="1" x14ac:dyDescent="0.3">
      <c r="A120" s="64" t="s">
        <v>226</v>
      </c>
      <c r="B120" s="64" t="s">
        <v>183</v>
      </c>
      <c r="C120" s="65"/>
      <c r="D120" s="66">
        <v>1.087378640776699</v>
      </c>
      <c r="E120" s="67"/>
      <c r="F120" s="68"/>
      <c r="G120" s="65"/>
      <c r="H120" s="69"/>
      <c r="I120" s="70"/>
      <c r="J120" s="70"/>
      <c r="K120" s="51"/>
      <c r="L120" s="71">
        <v>120</v>
      </c>
      <c r="M120" s="71"/>
      <c r="N120" s="76">
        <v>3</v>
      </c>
      <c r="O120" s="107" t="str">
        <f>REPLACE(INDEX(GroupVertices[Group], MATCH(Edges[[#This Row],[Vertex 1]],GroupVertices[Vertex],0)),1,1,"")</f>
        <v>1</v>
      </c>
      <c r="P120" s="107" t="str">
        <f>REPLACE(INDEX(GroupVertices[Group], MATCH(Edges[[#This Row],[Vertex 2]],GroupVertices[Vertex],0)),1,1,"")</f>
        <v>1</v>
      </c>
    </row>
    <row r="121" spans="1:16" ht="16.5" thickTop="1" thickBot="1" x14ac:dyDescent="0.3">
      <c r="A121" s="64" t="s">
        <v>226</v>
      </c>
      <c r="B121" s="64" t="s">
        <v>184</v>
      </c>
      <c r="C121" s="65"/>
      <c r="D121" s="66">
        <v>1.0436893203883495</v>
      </c>
      <c r="E121" s="67"/>
      <c r="F121" s="68"/>
      <c r="G121" s="65"/>
      <c r="H121" s="69"/>
      <c r="I121" s="70"/>
      <c r="J121" s="70"/>
      <c r="K121" s="51"/>
      <c r="L121" s="71">
        <v>121</v>
      </c>
      <c r="M121" s="71"/>
      <c r="N121" s="76">
        <v>2</v>
      </c>
      <c r="O121" s="107" t="str">
        <f>REPLACE(INDEX(GroupVertices[Group], MATCH(Edges[[#This Row],[Vertex 1]],GroupVertices[Vertex],0)),1,1,"")</f>
        <v>1</v>
      </c>
      <c r="P121" s="107" t="str">
        <f>REPLACE(INDEX(GroupVertices[Group], MATCH(Edges[[#This Row],[Vertex 2]],GroupVertices[Vertex],0)),1,1,"")</f>
        <v>1</v>
      </c>
    </row>
    <row r="122" spans="1:16" ht="16.5" thickTop="1" thickBot="1" x14ac:dyDescent="0.3">
      <c r="A122" s="64" t="s">
        <v>226</v>
      </c>
      <c r="B122" s="64" t="s">
        <v>186</v>
      </c>
      <c r="C122" s="65"/>
      <c r="D122" s="66">
        <v>1</v>
      </c>
      <c r="E122" s="67"/>
      <c r="F122" s="68"/>
      <c r="G122" s="65"/>
      <c r="H122" s="69"/>
      <c r="I122" s="70"/>
      <c r="J122" s="70"/>
      <c r="K122" s="51"/>
      <c r="L122" s="71">
        <v>122</v>
      </c>
      <c r="M122" s="71"/>
      <c r="N122" s="76">
        <v>1</v>
      </c>
      <c r="O122" s="107" t="str">
        <f>REPLACE(INDEX(GroupVertices[Group], MATCH(Edges[[#This Row],[Vertex 1]],GroupVertices[Vertex],0)),1,1,"")</f>
        <v>1</v>
      </c>
      <c r="P122" s="107" t="str">
        <f>REPLACE(INDEX(GroupVertices[Group], MATCH(Edges[[#This Row],[Vertex 2]],GroupVertices[Vertex],0)),1,1,"")</f>
        <v>1</v>
      </c>
    </row>
    <row r="123" spans="1:16" ht="16.5" thickTop="1" thickBot="1" x14ac:dyDescent="0.3">
      <c r="A123" s="64" t="s">
        <v>226</v>
      </c>
      <c r="B123" s="64" t="s">
        <v>191</v>
      </c>
      <c r="C123" s="65"/>
      <c r="D123" s="66">
        <v>1</v>
      </c>
      <c r="E123" s="67"/>
      <c r="F123" s="68"/>
      <c r="G123" s="65"/>
      <c r="H123" s="69"/>
      <c r="I123" s="70"/>
      <c r="J123" s="70"/>
      <c r="K123" s="51"/>
      <c r="L123" s="71">
        <v>123</v>
      </c>
      <c r="M123" s="71"/>
      <c r="N123" s="76">
        <v>1</v>
      </c>
      <c r="O123" s="107" t="str">
        <f>REPLACE(INDEX(GroupVertices[Group], MATCH(Edges[[#This Row],[Vertex 1]],GroupVertices[Vertex],0)),1,1,"")</f>
        <v>1</v>
      </c>
      <c r="P123" s="107" t="str">
        <f>REPLACE(INDEX(GroupVertices[Group], MATCH(Edges[[#This Row],[Vertex 2]],GroupVertices[Vertex],0)),1,1,"")</f>
        <v>1</v>
      </c>
    </row>
    <row r="124" spans="1:16" ht="16.5" thickTop="1" thickBot="1" x14ac:dyDescent="0.3">
      <c r="A124" s="64" t="s">
        <v>226</v>
      </c>
      <c r="B124" s="64" t="s">
        <v>223</v>
      </c>
      <c r="C124" s="65"/>
      <c r="D124" s="66">
        <v>1.0436893203883495</v>
      </c>
      <c r="E124" s="67"/>
      <c r="F124" s="68"/>
      <c r="G124" s="65"/>
      <c r="H124" s="69"/>
      <c r="I124" s="70"/>
      <c r="J124" s="70"/>
      <c r="K124" s="51"/>
      <c r="L124" s="71">
        <v>124</v>
      </c>
      <c r="M124" s="71"/>
      <c r="N124" s="76">
        <v>2</v>
      </c>
      <c r="O124" s="107" t="str">
        <f>REPLACE(INDEX(GroupVertices[Group], MATCH(Edges[[#This Row],[Vertex 1]],GroupVertices[Vertex],0)),1,1,"")</f>
        <v>1</v>
      </c>
      <c r="P124" s="107" t="str">
        <f>REPLACE(INDEX(GroupVertices[Group], MATCH(Edges[[#This Row],[Vertex 2]],GroupVertices[Vertex],0)),1,1,"")</f>
        <v>1</v>
      </c>
    </row>
    <row r="125" spans="1:16" ht="16.5" thickTop="1" thickBot="1" x14ac:dyDescent="0.3">
      <c r="A125" s="64" t="s">
        <v>226</v>
      </c>
      <c r="B125" s="64" t="s">
        <v>198</v>
      </c>
      <c r="C125" s="65"/>
      <c r="D125" s="66">
        <v>1.1310679611650485</v>
      </c>
      <c r="E125" s="67"/>
      <c r="F125" s="68"/>
      <c r="G125" s="65"/>
      <c r="H125" s="69"/>
      <c r="I125" s="70"/>
      <c r="J125" s="70"/>
      <c r="K125" s="51"/>
      <c r="L125" s="71">
        <v>125</v>
      </c>
      <c r="M125" s="71"/>
      <c r="N125" s="76">
        <v>4</v>
      </c>
      <c r="O125" s="107" t="str">
        <f>REPLACE(INDEX(GroupVertices[Group], MATCH(Edges[[#This Row],[Vertex 1]],GroupVertices[Vertex],0)),1,1,"")</f>
        <v>1</v>
      </c>
      <c r="P125" s="107" t="str">
        <f>REPLACE(INDEX(GroupVertices[Group], MATCH(Edges[[#This Row],[Vertex 2]],GroupVertices[Vertex],0)),1,1,"")</f>
        <v>1</v>
      </c>
    </row>
    <row r="126" spans="1:16" ht="16.5" thickTop="1" thickBot="1" x14ac:dyDescent="0.3">
      <c r="A126" s="64" t="s">
        <v>227</v>
      </c>
      <c r="B126" s="64" t="s">
        <v>207</v>
      </c>
      <c r="C126" s="65"/>
      <c r="D126" s="66">
        <v>1</v>
      </c>
      <c r="E126" s="67"/>
      <c r="F126" s="68"/>
      <c r="G126" s="65"/>
      <c r="H126" s="69"/>
      <c r="I126" s="70"/>
      <c r="J126" s="70"/>
      <c r="K126" s="51"/>
      <c r="L126" s="71">
        <v>126</v>
      </c>
      <c r="M126" s="71"/>
      <c r="N126" s="76">
        <v>1</v>
      </c>
      <c r="O126" s="107" t="str">
        <f>REPLACE(INDEX(GroupVertices[Group], MATCH(Edges[[#This Row],[Vertex 1]],GroupVertices[Vertex],0)),1,1,"")</f>
        <v>1</v>
      </c>
      <c r="P126" s="107" t="str">
        <f>REPLACE(INDEX(GroupVertices[Group], MATCH(Edges[[#This Row],[Vertex 2]],GroupVertices[Vertex],0)),1,1,"")</f>
        <v>1</v>
      </c>
    </row>
    <row r="127" spans="1:16" ht="16.5" thickTop="1" thickBot="1" x14ac:dyDescent="0.3">
      <c r="A127" s="64" t="s">
        <v>227</v>
      </c>
      <c r="B127" s="64" t="s">
        <v>228</v>
      </c>
      <c r="C127" s="65"/>
      <c r="D127" s="66">
        <v>1.087378640776699</v>
      </c>
      <c r="E127" s="67"/>
      <c r="F127" s="68"/>
      <c r="G127" s="65"/>
      <c r="H127" s="69"/>
      <c r="I127" s="70"/>
      <c r="J127" s="70"/>
      <c r="K127" s="51"/>
      <c r="L127" s="71">
        <v>127</v>
      </c>
      <c r="M127" s="71"/>
      <c r="N127" s="76">
        <v>3</v>
      </c>
      <c r="O127" s="107" t="str">
        <f>REPLACE(INDEX(GroupVertices[Group], MATCH(Edges[[#This Row],[Vertex 1]],GroupVertices[Vertex],0)),1,1,"")</f>
        <v>1</v>
      </c>
      <c r="P127" s="107" t="str">
        <f>REPLACE(INDEX(GroupVertices[Group], MATCH(Edges[[#This Row],[Vertex 2]],GroupVertices[Vertex],0)),1,1,"")</f>
        <v>1</v>
      </c>
    </row>
    <row r="128" spans="1:16" ht="16.5" thickTop="1" thickBot="1" x14ac:dyDescent="0.3">
      <c r="A128" s="64" t="s">
        <v>227</v>
      </c>
      <c r="B128" s="64" t="s">
        <v>199</v>
      </c>
      <c r="C128" s="65"/>
      <c r="D128" s="66">
        <v>1</v>
      </c>
      <c r="E128" s="67"/>
      <c r="F128" s="68"/>
      <c r="G128" s="65"/>
      <c r="H128" s="69"/>
      <c r="I128" s="70"/>
      <c r="J128" s="70"/>
      <c r="K128" s="51"/>
      <c r="L128" s="71">
        <v>128</v>
      </c>
      <c r="M128" s="71"/>
      <c r="N128" s="76">
        <v>1</v>
      </c>
      <c r="O128" s="107" t="str">
        <f>REPLACE(INDEX(GroupVertices[Group], MATCH(Edges[[#This Row],[Vertex 1]],GroupVertices[Vertex],0)),1,1,"")</f>
        <v>1</v>
      </c>
      <c r="P128" s="107" t="str">
        <f>REPLACE(INDEX(GroupVertices[Group], MATCH(Edges[[#This Row],[Vertex 2]],GroupVertices[Vertex],0)),1,1,"")</f>
        <v>1</v>
      </c>
    </row>
    <row r="129" spans="1:16" ht="16.5" thickTop="1" thickBot="1" x14ac:dyDescent="0.3">
      <c r="A129" s="64" t="s">
        <v>181</v>
      </c>
      <c r="B129" s="64" t="s">
        <v>182</v>
      </c>
      <c r="C129" s="65"/>
      <c r="D129" s="66">
        <v>1</v>
      </c>
      <c r="E129" s="67"/>
      <c r="F129" s="68"/>
      <c r="G129" s="65"/>
      <c r="H129" s="69"/>
      <c r="I129" s="70"/>
      <c r="J129" s="70"/>
      <c r="K129" s="51"/>
      <c r="L129" s="71">
        <v>129</v>
      </c>
      <c r="M129" s="71"/>
      <c r="N129" s="76">
        <v>1</v>
      </c>
      <c r="O129" s="107" t="str">
        <f>REPLACE(INDEX(GroupVertices[Group], MATCH(Edges[[#This Row],[Vertex 1]],GroupVertices[Vertex],0)),1,1,"")</f>
        <v>1</v>
      </c>
      <c r="P129" s="107" t="str">
        <f>REPLACE(INDEX(GroupVertices[Group], MATCH(Edges[[#This Row],[Vertex 2]],GroupVertices[Vertex],0)),1,1,"")</f>
        <v>1</v>
      </c>
    </row>
    <row r="130" spans="1:16" ht="16.5" thickTop="1" thickBot="1" x14ac:dyDescent="0.3">
      <c r="A130" s="64" t="s">
        <v>181</v>
      </c>
      <c r="B130" s="64" t="s">
        <v>176</v>
      </c>
      <c r="C130" s="65"/>
      <c r="D130" s="66">
        <v>1.3932038834951457</v>
      </c>
      <c r="E130" s="67"/>
      <c r="F130" s="68"/>
      <c r="G130" s="65"/>
      <c r="H130" s="69"/>
      <c r="I130" s="70"/>
      <c r="J130" s="70"/>
      <c r="K130" s="51"/>
      <c r="L130" s="71">
        <v>130</v>
      </c>
      <c r="M130" s="71"/>
      <c r="N130" s="76">
        <v>10</v>
      </c>
      <c r="O130" s="107" t="str">
        <f>REPLACE(INDEX(GroupVertices[Group], MATCH(Edges[[#This Row],[Vertex 1]],GroupVertices[Vertex],0)),1,1,"")</f>
        <v>1</v>
      </c>
      <c r="P130" s="107" t="str">
        <f>REPLACE(INDEX(GroupVertices[Group], MATCH(Edges[[#This Row],[Vertex 2]],GroupVertices[Vertex],0)),1,1,"")</f>
        <v>1</v>
      </c>
    </row>
    <row r="131" spans="1:16" ht="16.5" thickTop="1" thickBot="1" x14ac:dyDescent="0.3">
      <c r="A131" s="64" t="s">
        <v>181</v>
      </c>
      <c r="B131" s="64" t="s">
        <v>183</v>
      </c>
      <c r="C131" s="65"/>
      <c r="D131" s="66">
        <v>1.1310679611650485</v>
      </c>
      <c r="E131" s="67"/>
      <c r="F131" s="68"/>
      <c r="G131" s="65"/>
      <c r="H131" s="69"/>
      <c r="I131" s="70"/>
      <c r="J131" s="70"/>
      <c r="K131" s="51"/>
      <c r="L131" s="71">
        <v>131</v>
      </c>
      <c r="M131" s="71"/>
      <c r="N131" s="76">
        <v>4</v>
      </c>
      <c r="O131" s="107" t="str">
        <f>REPLACE(INDEX(GroupVertices[Group], MATCH(Edges[[#This Row],[Vertex 1]],GroupVertices[Vertex],0)),1,1,"")</f>
        <v>1</v>
      </c>
      <c r="P131" s="107" t="str">
        <f>REPLACE(INDEX(GroupVertices[Group], MATCH(Edges[[#This Row],[Vertex 2]],GroupVertices[Vertex],0)),1,1,"")</f>
        <v>1</v>
      </c>
    </row>
    <row r="132" spans="1:16" ht="16.5" thickTop="1" thickBot="1" x14ac:dyDescent="0.3">
      <c r="A132" s="64" t="s">
        <v>181</v>
      </c>
      <c r="B132" s="64" t="s">
        <v>185</v>
      </c>
      <c r="C132" s="65"/>
      <c r="D132" s="66">
        <v>1</v>
      </c>
      <c r="E132" s="67"/>
      <c r="F132" s="68"/>
      <c r="G132" s="65"/>
      <c r="H132" s="69"/>
      <c r="I132" s="70"/>
      <c r="J132" s="70"/>
      <c r="K132" s="51"/>
      <c r="L132" s="71">
        <v>132</v>
      </c>
      <c r="M132" s="71"/>
      <c r="N132" s="76">
        <v>1</v>
      </c>
      <c r="O132" s="107" t="str">
        <f>REPLACE(INDEX(GroupVertices[Group], MATCH(Edges[[#This Row],[Vertex 1]],GroupVertices[Vertex],0)),1,1,"")</f>
        <v>1</v>
      </c>
      <c r="P132" s="107" t="str">
        <f>REPLACE(INDEX(GroupVertices[Group], MATCH(Edges[[#This Row],[Vertex 2]],GroupVertices[Vertex],0)),1,1,"")</f>
        <v>1</v>
      </c>
    </row>
    <row r="133" spans="1:16" ht="16.5" thickTop="1" thickBot="1" x14ac:dyDescent="0.3">
      <c r="A133" s="64" t="s">
        <v>181</v>
      </c>
      <c r="B133" s="64" t="s">
        <v>188</v>
      </c>
      <c r="C133" s="65"/>
      <c r="D133" s="66">
        <v>1.174757281553398</v>
      </c>
      <c r="E133" s="67"/>
      <c r="F133" s="68"/>
      <c r="G133" s="65"/>
      <c r="H133" s="69"/>
      <c r="I133" s="70"/>
      <c r="J133" s="70"/>
      <c r="K133" s="51"/>
      <c r="L133" s="71">
        <v>133</v>
      </c>
      <c r="M133" s="71"/>
      <c r="N133" s="76">
        <v>5</v>
      </c>
      <c r="O133" s="107" t="str">
        <f>REPLACE(INDEX(GroupVertices[Group], MATCH(Edges[[#This Row],[Vertex 1]],GroupVertices[Vertex],0)),1,1,"")</f>
        <v>1</v>
      </c>
      <c r="P133" s="107" t="str">
        <f>REPLACE(INDEX(GroupVertices[Group], MATCH(Edges[[#This Row],[Vertex 2]],GroupVertices[Vertex],0)),1,1,"")</f>
        <v>1</v>
      </c>
    </row>
    <row r="134" spans="1:16" ht="16.5" thickTop="1" thickBot="1" x14ac:dyDescent="0.3">
      <c r="A134" s="64" t="s">
        <v>181</v>
      </c>
      <c r="B134" s="64" t="s">
        <v>190</v>
      </c>
      <c r="C134" s="65"/>
      <c r="D134" s="66">
        <v>1.6553398058252426</v>
      </c>
      <c r="E134" s="67"/>
      <c r="F134" s="68"/>
      <c r="G134" s="65"/>
      <c r="H134" s="69"/>
      <c r="I134" s="70"/>
      <c r="J134" s="70"/>
      <c r="K134" s="51"/>
      <c r="L134" s="71">
        <v>134</v>
      </c>
      <c r="M134" s="71"/>
      <c r="N134" s="76">
        <v>16</v>
      </c>
      <c r="O134" s="107" t="str">
        <f>REPLACE(INDEX(GroupVertices[Group], MATCH(Edges[[#This Row],[Vertex 1]],GroupVertices[Vertex],0)),1,1,"")</f>
        <v>1</v>
      </c>
      <c r="P134" s="107" t="str">
        <f>REPLACE(INDEX(GroupVertices[Group], MATCH(Edges[[#This Row],[Vertex 2]],GroupVertices[Vertex],0)),1,1,"")</f>
        <v>1</v>
      </c>
    </row>
    <row r="135" spans="1:16" ht="16.5" thickTop="1" thickBot="1" x14ac:dyDescent="0.3">
      <c r="A135" s="64" t="s">
        <v>181</v>
      </c>
      <c r="B135" s="64" t="s">
        <v>207</v>
      </c>
      <c r="C135" s="65"/>
      <c r="D135" s="66">
        <v>1.087378640776699</v>
      </c>
      <c r="E135" s="67"/>
      <c r="F135" s="68"/>
      <c r="G135" s="65"/>
      <c r="H135" s="69"/>
      <c r="I135" s="70"/>
      <c r="J135" s="70"/>
      <c r="K135" s="51"/>
      <c r="L135" s="71">
        <v>135</v>
      </c>
      <c r="M135" s="71"/>
      <c r="N135" s="76">
        <v>3</v>
      </c>
      <c r="O135" s="107" t="str">
        <f>REPLACE(INDEX(GroupVertices[Group], MATCH(Edges[[#This Row],[Vertex 1]],GroupVertices[Vertex],0)),1,1,"")</f>
        <v>1</v>
      </c>
      <c r="P135" s="107" t="str">
        <f>REPLACE(INDEX(GroupVertices[Group], MATCH(Edges[[#This Row],[Vertex 2]],GroupVertices[Vertex],0)),1,1,"")</f>
        <v>1</v>
      </c>
    </row>
    <row r="136" spans="1:16" ht="16.5" thickTop="1" thickBot="1" x14ac:dyDescent="0.3">
      <c r="A136" s="64" t="s">
        <v>181</v>
      </c>
      <c r="B136" s="64" t="s">
        <v>194</v>
      </c>
      <c r="C136" s="65"/>
      <c r="D136" s="66">
        <v>1.3495145631067962</v>
      </c>
      <c r="E136" s="67"/>
      <c r="F136" s="68"/>
      <c r="G136" s="65"/>
      <c r="H136" s="69"/>
      <c r="I136" s="70"/>
      <c r="J136" s="70"/>
      <c r="K136" s="51"/>
      <c r="L136" s="71">
        <v>136</v>
      </c>
      <c r="M136" s="71"/>
      <c r="N136" s="76">
        <v>9</v>
      </c>
      <c r="O136" s="107" t="str">
        <f>REPLACE(INDEX(GroupVertices[Group], MATCH(Edges[[#This Row],[Vertex 1]],GroupVertices[Vertex],0)),1,1,"")</f>
        <v>1</v>
      </c>
      <c r="P136" s="107" t="str">
        <f>REPLACE(INDEX(GroupVertices[Group], MATCH(Edges[[#This Row],[Vertex 2]],GroupVertices[Vertex],0)),1,1,"")</f>
        <v>1</v>
      </c>
    </row>
    <row r="137" spans="1:16" ht="16.5" thickTop="1" thickBot="1" x14ac:dyDescent="0.3">
      <c r="A137" s="64" t="s">
        <v>181</v>
      </c>
      <c r="B137" s="64" t="s">
        <v>198</v>
      </c>
      <c r="C137" s="65"/>
      <c r="D137" s="66">
        <v>1.3058252427184467</v>
      </c>
      <c r="E137" s="67"/>
      <c r="F137" s="68"/>
      <c r="G137" s="65"/>
      <c r="H137" s="69"/>
      <c r="I137" s="70"/>
      <c r="J137" s="70"/>
      <c r="K137" s="51"/>
      <c r="L137" s="71">
        <v>137</v>
      </c>
      <c r="M137" s="71"/>
      <c r="N137" s="76">
        <v>8</v>
      </c>
      <c r="O137" s="107" t="str">
        <f>REPLACE(INDEX(GroupVertices[Group], MATCH(Edges[[#This Row],[Vertex 1]],GroupVertices[Vertex],0)),1,1,"")</f>
        <v>1</v>
      </c>
      <c r="P137" s="107" t="str">
        <f>REPLACE(INDEX(GroupVertices[Group], MATCH(Edges[[#This Row],[Vertex 2]],GroupVertices[Vertex],0)),1,1,"")</f>
        <v>1</v>
      </c>
    </row>
    <row r="138" spans="1:16" ht="16.5" thickTop="1" thickBot="1" x14ac:dyDescent="0.3">
      <c r="A138" s="64" t="s">
        <v>229</v>
      </c>
      <c r="B138" s="64" t="s">
        <v>186</v>
      </c>
      <c r="C138" s="65"/>
      <c r="D138" s="66">
        <v>1.1310679611650485</v>
      </c>
      <c r="E138" s="67"/>
      <c r="F138" s="68"/>
      <c r="G138" s="65"/>
      <c r="H138" s="69"/>
      <c r="I138" s="70"/>
      <c r="J138" s="70"/>
      <c r="K138" s="51"/>
      <c r="L138" s="71">
        <v>138</v>
      </c>
      <c r="M138" s="71"/>
      <c r="N138" s="76">
        <v>4</v>
      </c>
      <c r="O138" s="107" t="str">
        <f>REPLACE(INDEX(GroupVertices[Group], MATCH(Edges[[#This Row],[Vertex 1]],GroupVertices[Vertex],0)),1,1,"")</f>
        <v>1</v>
      </c>
      <c r="P138" s="107" t="str">
        <f>REPLACE(INDEX(GroupVertices[Group], MATCH(Edges[[#This Row],[Vertex 2]],GroupVertices[Vertex],0)),1,1,"")</f>
        <v>1</v>
      </c>
    </row>
    <row r="139" spans="1:16" ht="16.5" thickTop="1" thickBot="1" x14ac:dyDescent="0.3">
      <c r="A139" s="64" t="s">
        <v>229</v>
      </c>
      <c r="B139" s="64" t="s">
        <v>187</v>
      </c>
      <c r="C139" s="65"/>
      <c r="D139" s="66">
        <v>1.087378640776699</v>
      </c>
      <c r="E139" s="67"/>
      <c r="F139" s="68"/>
      <c r="G139" s="65"/>
      <c r="H139" s="69"/>
      <c r="I139" s="70"/>
      <c r="J139" s="70"/>
      <c r="K139" s="51"/>
      <c r="L139" s="71">
        <v>139</v>
      </c>
      <c r="M139" s="71"/>
      <c r="N139" s="76">
        <v>3</v>
      </c>
      <c r="O139" s="107" t="str">
        <f>REPLACE(INDEX(GroupVertices[Group], MATCH(Edges[[#This Row],[Vertex 1]],GroupVertices[Vertex],0)),1,1,"")</f>
        <v>1</v>
      </c>
      <c r="P139" s="107" t="str">
        <f>REPLACE(INDEX(GroupVertices[Group], MATCH(Edges[[#This Row],[Vertex 2]],GroupVertices[Vertex],0)),1,1,"")</f>
        <v>1</v>
      </c>
    </row>
    <row r="140" spans="1:16" ht="16.5" thickTop="1" thickBot="1" x14ac:dyDescent="0.3">
      <c r="A140" s="64" t="s">
        <v>229</v>
      </c>
      <c r="B140" s="64" t="s">
        <v>198</v>
      </c>
      <c r="C140" s="65"/>
      <c r="D140" s="66">
        <v>1.087378640776699</v>
      </c>
      <c r="E140" s="67"/>
      <c r="F140" s="68"/>
      <c r="G140" s="65"/>
      <c r="H140" s="69"/>
      <c r="I140" s="70"/>
      <c r="J140" s="70"/>
      <c r="K140" s="51"/>
      <c r="L140" s="71">
        <v>140</v>
      </c>
      <c r="M140" s="71"/>
      <c r="N140" s="76">
        <v>3</v>
      </c>
      <c r="O140" s="107" t="str">
        <f>REPLACE(INDEX(GroupVertices[Group], MATCH(Edges[[#This Row],[Vertex 1]],GroupVertices[Vertex],0)),1,1,"")</f>
        <v>1</v>
      </c>
      <c r="P140" s="107" t="str">
        <f>REPLACE(INDEX(GroupVertices[Group], MATCH(Edges[[#This Row],[Vertex 2]],GroupVertices[Vertex],0)),1,1,"")</f>
        <v>1</v>
      </c>
    </row>
    <row r="141" spans="1:16" ht="16.5" thickTop="1" thickBot="1" x14ac:dyDescent="0.3">
      <c r="A141" s="64" t="s">
        <v>211</v>
      </c>
      <c r="B141" s="64" t="s">
        <v>203</v>
      </c>
      <c r="C141" s="65"/>
      <c r="D141" s="66">
        <v>1</v>
      </c>
      <c r="E141" s="67"/>
      <c r="F141" s="68"/>
      <c r="G141" s="65"/>
      <c r="H141" s="69"/>
      <c r="I141" s="70"/>
      <c r="J141" s="70"/>
      <c r="K141" s="51"/>
      <c r="L141" s="71">
        <v>141</v>
      </c>
      <c r="M141" s="71"/>
      <c r="N141" s="76">
        <v>1</v>
      </c>
      <c r="O141" s="107" t="str">
        <f>REPLACE(INDEX(GroupVertices[Group], MATCH(Edges[[#This Row],[Vertex 1]],GroupVertices[Vertex],0)),1,1,"")</f>
        <v>1</v>
      </c>
      <c r="P141" s="107" t="str">
        <f>REPLACE(INDEX(GroupVertices[Group], MATCH(Edges[[#This Row],[Vertex 2]],GroupVertices[Vertex],0)),1,1,"")</f>
        <v>1</v>
      </c>
    </row>
    <row r="142" spans="1:16" ht="16.5" thickTop="1" thickBot="1" x14ac:dyDescent="0.3">
      <c r="A142" s="64" t="s">
        <v>211</v>
      </c>
      <c r="B142" s="64" t="s">
        <v>176</v>
      </c>
      <c r="C142" s="65"/>
      <c r="D142" s="66">
        <v>1</v>
      </c>
      <c r="E142" s="67"/>
      <c r="F142" s="68"/>
      <c r="G142" s="65"/>
      <c r="H142" s="69"/>
      <c r="I142" s="70"/>
      <c r="J142" s="70"/>
      <c r="K142" s="51"/>
      <c r="L142" s="71">
        <v>142</v>
      </c>
      <c r="M142" s="71"/>
      <c r="N142" s="76">
        <v>1</v>
      </c>
      <c r="O142" s="107" t="str">
        <f>REPLACE(INDEX(GroupVertices[Group], MATCH(Edges[[#This Row],[Vertex 1]],GroupVertices[Vertex],0)),1,1,"")</f>
        <v>1</v>
      </c>
      <c r="P142" s="107" t="str">
        <f>REPLACE(INDEX(GroupVertices[Group], MATCH(Edges[[#This Row],[Vertex 2]],GroupVertices[Vertex],0)),1,1,"")</f>
        <v>1</v>
      </c>
    </row>
    <row r="143" spans="1:16" ht="16.5" thickTop="1" thickBot="1" x14ac:dyDescent="0.3">
      <c r="A143" s="64" t="s">
        <v>211</v>
      </c>
      <c r="B143" s="64" t="s">
        <v>213</v>
      </c>
      <c r="C143" s="65"/>
      <c r="D143" s="66">
        <v>1</v>
      </c>
      <c r="E143" s="67"/>
      <c r="F143" s="68"/>
      <c r="G143" s="65"/>
      <c r="H143" s="69"/>
      <c r="I143" s="70"/>
      <c r="J143" s="70"/>
      <c r="K143" s="51"/>
      <c r="L143" s="71">
        <v>143</v>
      </c>
      <c r="M143" s="71"/>
      <c r="N143" s="76">
        <v>1</v>
      </c>
      <c r="O143" s="107" t="str">
        <f>REPLACE(INDEX(GroupVertices[Group], MATCH(Edges[[#This Row],[Vertex 1]],GroupVertices[Vertex],0)),1,1,"")</f>
        <v>1</v>
      </c>
      <c r="P143" s="107" t="str">
        <f>REPLACE(INDEX(GroupVertices[Group], MATCH(Edges[[#This Row],[Vertex 2]],GroupVertices[Vertex],0)),1,1,"")</f>
        <v>1</v>
      </c>
    </row>
    <row r="144" spans="1:16" ht="16.5" thickTop="1" thickBot="1" x14ac:dyDescent="0.3">
      <c r="A144" s="64" t="s">
        <v>211</v>
      </c>
      <c r="B144" s="64" t="s">
        <v>214</v>
      </c>
      <c r="C144" s="65"/>
      <c r="D144" s="66">
        <v>1</v>
      </c>
      <c r="E144" s="67"/>
      <c r="F144" s="68"/>
      <c r="G144" s="65"/>
      <c r="H144" s="69"/>
      <c r="I144" s="70"/>
      <c r="J144" s="70"/>
      <c r="K144" s="51"/>
      <c r="L144" s="71">
        <v>144</v>
      </c>
      <c r="M144" s="71"/>
      <c r="N144" s="76">
        <v>1</v>
      </c>
      <c r="O144" s="107" t="str">
        <f>REPLACE(INDEX(GroupVertices[Group], MATCH(Edges[[#This Row],[Vertex 1]],GroupVertices[Vertex],0)),1,1,"")</f>
        <v>1</v>
      </c>
      <c r="P144" s="107" t="str">
        <f>REPLACE(INDEX(GroupVertices[Group], MATCH(Edges[[#This Row],[Vertex 2]],GroupVertices[Vertex],0)),1,1,"")</f>
        <v>1</v>
      </c>
    </row>
    <row r="145" spans="1:16" ht="16.5" thickTop="1" thickBot="1" x14ac:dyDescent="0.3">
      <c r="A145" s="64" t="s">
        <v>211</v>
      </c>
      <c r="B145" s="64" t="s">
        <v>186</v>
      </c>
      <c r="C145" s="65"/>
      <c r="D145" s="66">
        <v>1.0436893203883495</v>
      </c>
      <c r="E145" s="67"/>
      <c r="F145" s="68"/>
      <c r="G145" s="65"/>
      <c r="H145" s="69"/>
      <c r="I145" s="70"/>
      <c r="J145" s="70"/>
      <c r="K145" s="51"/>
      <c r="L145" s="71">
        <v>145</v>
      </c>
      <c r="M145" s="71"/>
      <c r="N145" s="76">
        <v>2</v>
      </c>
      <c r="O145" s="107" t="str">
        <f>REPLACE(INDEX(GroupVertices[Group], MATCH(Edges[[#This Row],[Vertex 1]],GroupVertices[Vertex],0)),1,1,"")</f>
        <v>1</v>
      </c>
      <c r="P145" s="107" t="str">
        <f>REPLACE(INDEX(GroupVertices[Group], MATCH(Edges[[#This Row],[Vertex 2]],GroupVertices[Vertex],0)),1,1,"")</f>
        <v>1</v>
      </c>
    </row>
    <row r="146" spans="1:16" ht="16.5" thickTop="1" thickBot="1" x14ac:dyDescent="0.3">
      <c r="A146" s="64" t="s">
        <v>211</v>
      </c>
      <c r="B146" s="64" t="s">
        <v>216</v>
      </c>
      <c r="C146" s="65"/>
      <c r="D146" s="66">
        <v>1</v>
      </c>
      <c r="E146" s="67"/>
      <c r="F146" s="68"/>
      <c r="G146" s="65"/>
      <c r="H146" s="69"/>
      <c r="I146" s="70"/>
      <c r="J146" s="70"/>
      <c r="K146" s="51"/>
      <c r="L146" s="71">
        <v>146</v>
      </c>
      <c r="M146" s="71"/>
      <c r="N146" s="76">
        <v>1</v>
      </c>
      <c r="O146" s="107" t="str">
        <f>REPLACE(INDEX(GroupVertices[Group], MATCH(Edges[[#This Row],[Vertex 1]],GroupVertices[Vertex],0)),1,1,"")</f>
        <v>1</v>
      </c>
      <c r="P146" s="107" t="str">
        <f>REPLACE(INDEX(GroupVertices[Group], MATCH(Edges[[#This Row],[Vertex 2]],GroupVertices[Vertex],0)),1,1,"")</f>
        <v>1</v>
      </c>
    </row>
    <row r="147" spans="1:16" ht="16.5" thickTop="1" thickBot="1" x14ac:dyDescent="0.3">
      <c r="A147" s="64" t="s">
        <v>211</v>
      </c>
      <c r="B147" s="64" t="s">
        <v>220</v>
      </c>
      <c r="C147" s="65"/>
      <c r="D147" s="66">
        <v>1</v>
      </c>
      <c r="E147" s="67"/>
      <c r="F147" s="68"/>
      <c r="G147" s="65"/>
      <c r="H147" s="69"/>
      <c r="I147" s="70"/>
      <c r="J147" s="70"/>
      <c r="K147" s="51"/>
      <c r="L147" s="71">
        <v>147</v>
      </c>
      <c r="M147" s="71"/>
      <c r="N147" s="76">
        <v>1</v>
      </c>
      <c r="O147" s="107" t="str">
        <f>REPLACE(INDEX(GroupVertices[Group], MATCH(Edges[[#This Row],[Vertex 1]],GroupVertices[Vertex],0)),1,1,"")</f>
        <v>1</v>
      </c>
      <c r="P147" s="107" t="str">
        <f>REPLACE(INDEX(GroupVertices[Group], MATCH(Edges[[#This Row],[Vertex 2]],GroupVertices[Vertex],0)),1,1,"")</f>
        <v>1</v>
      </c>
    </row>
    <row r="148" spans="1:16" ht="16.5" thickTop="1" thickBot="1" x14ac:dyDescent="0.3">
      <c r="A148" s="64" t="s">
        <v>230</v>
      </c>
      <c r="B148" s="64" t="s">
        <v>198</v>
      </c>
      <c r="C148" s="65"/>
      <c r="D148" s="66">
        <v>1.1310679611650485</v>
      </c>
      <c r="E148" s="67"/>
      <c r="F148" s="68"/>
      <c r="G148" s="65"/>
      <c r="H148" s="69"/>
      <c r="I148" s="70"/>
      <c r="J148" s="70"/>
      <c r="K148" s="51"/>
      <c r="L148" s="71">
        <v>148</v>
      </c>
      <c r="M148" s="71"/>
      <c r="N148" s="76">
        <v>4</v>
      </c>
      <c r="O148" s="107" t="str">
        <f>REPLACE(INDEX(GroupVertices[Group], MATCH(Edges[[#This Row],[Vertex 1]],GroupVertices[Vertex],0)),1,1,"")</f>
        <v>1</v>
      </c>
      <c r="P148" s="107" t="str">
        <f>REPLACE(INDEX(GroupVertices[Group], MATCH(Edges[[#This Row],[Vertex 2]],GroupVertices[Vertex],0)),1,1,"")</f>
        <v>1</v>
      </c>
    </row>
    <row r="149" spans="1:16" ht="16.5" thickTop="1" thickBot="1" x14ac:dyDescent="0.3">
      <c r="A149" s="64" t="s">
        <v>203</v>
      </c>
      <c r="B149" s="64" t="s">
        <v>176</v>
      </c>
      <c r="C149" s="65"/>
      <c r="D149" s="66">
        <v>1</v>
      </c>
      <c r="E149" s="67"/>
      <c r="F149" s="68"/>
      <c r="G149" s="65"/>
      <c r="H149" s="69"/>
      <c r="I149" s="70"/>
      <c r="J149" s="70"/>
      <c r="K149" s="51"/>
      <c r="L149" s="71">
        <v>149</v>
      </c>
      <c r="M149" s="71"/>
      <c r="N149" s="76">
        <v>1</v>
      </c>
      <c r="O149" s="107" t="str">
        <f>REPLACE(INDEX(GroupVertices[Group], MATCH(Edges[[#This Row],[Vertex 1]],GroupVertices[Vertex],0)),1,1,"")</f>
        <v>1</v>
      </c>
      <c r="P149" s="107" t="str">
        <f>REPLACE(INDEX(GroupVertices[Group], MATCH(Edges[[#This Row],[Vertex 2]],GroupVertices[Vertex],0)),1,1,"")</f>
        <v>1</v>
      </c>
    </row>
    <row r="150" spans="1:16" ht="16.5" thickTop="1" thickBot="1" x14ac:dyDescent="0.3">
      <c r="A150" s="64" t="s">
        <v>203</v>
      </c>
      <c r="B150" s="64" t="s">
        <v>213</v>
      </c>
      <c r="C150" s="65"/>
      <c r="D150" s="66">
        <v>1</v>
      </c>
      <c r="E150" s="67"/>
      <c r="F150" s="68"/>
      <c r="G150" s="65"/>
      <c r="H150" s="69"/>
      <c r="I150" s="70"/>
      <c r="J150" s="70"/>
      <c r="K150" s="51"/>
      <c r="L150" s="71">
        <v>150</v>
      </c>
      <c r="M150" s="71"/>
      <c r="N150" s="76">
        <v>1</v>
      </c>
      <c r="O150" s="107" t="str">
        <f>REPLACE(INDEX(GroupVertices[Group], MATCH(Edges[[#This Row],[Vertex 1]],GroupVertices[Vertex],0)),1,1,"")</f>
        <v>1</v>
      </c>
      <c r="P150" s="107" t="str">
        <f>REPLACE(INDEX(GroupVertices[Group], MATCH(Edges[[#This Row],[Vertex 2]],GroupVertices[Vertex],0)),1,1,"")</f>
        <v>1</v>
      </c>
    </row>
    <row r="151" spans="1:16" ht="16.5" thickTop="1" thickBot="1" x14ac:dyDescent="0.3">
      <c r="A151" s="64" t="s">
        <v>203</v>
      </c>
      <c r="B151" s="64" t="s">
        <v>214</v>
      </c>
      <c r="C151" s="65"/>
      <c r="D151" s="66">
        <v>1</v>
      </c>
      <c r="E151" s="67"/>
      <c r="F151" s="68"/>
      <c r="G151" s="65"/>
      <c r="H151" s="69"/>
      <c r="I151" s="70"/>
      <c r="J151" s="70"/>
      <c r="K151" s="51"/>
      <c r="L151" s="71">
        <v>151</v>
      </c>
      <c r="M151" s="71"/>
      <c r="N151" s="76">
        <v>1</v>
      </c>
      <c r="O151" s="107" t="str">
        <f>REPLACE(INDEX(GroupVertices[Group], MATCH(Edges[[#This Row],[Vertex 1]],GroupVertices[Vertex],0)),1,1,"")</f>
        <v>1</v>
      </c>
      <c r="P151" s="107" t="str">
        <f>REPLACE(INDEX(GroupVertices[Group], MATCH(Edges[[#This Row],[Vertex 2]],GroupVertices[Vertex],0)),1,1,"")</f>
        <v>1</v>
      </c>
    </row>
    <row r="152" spans="1:16" ht="16.5" thickTop="1" thickBot="1" x14ac:dyDescent="0.3">
      <c r="A152" s="64" t="s">
        <v>203</v>
      </c>
      <c r="B152" s="64" t="s">
        <v>186</v>
      </c>
      <c r="C152" s="65"/>
      <c r="D152" s="66">
        <v>1.0436893203883495</v>
      </c>
      <c r="E152" s="67"/>
      <c r="F152" s="68"/>
      <c r="G152" s="65"/>
      <c r="H152" s="69"/>
      <c r="I152" s="70"/>
      <c r="J152" s="70"/>
      <c r="K152" s="51"/>
      <c r="L152" s="71">
        <v>152</v>
      </c>
      <c r="M152" s="71"/>
      <c r="N152" s="76">
        <v>2</v>
      </c>
      <c r="O152" s="107" t="str">
        <f>REPLACE(INDEX(GroupVertices[Group], MATCH(Edges[[#This Row],[Vertex 1]],GroupVertices[Vertex],0)),1,1,"")</f>
        <v>1</v>
      </c>
      <c r="P152" s="107" t="str">
        <f>REPLACE(INDEX(GroupVertices[Group], MATCH(Edges[[#This Row],[Vertex 2]],GroupVertices[Vertex],0)),1,1,"")</f>
        <v>1</v>
      </c>
    </row>
    <row r="153" spans="1:16" ht="16.5" thickTop="1" thickBot="1" x14ac:dyDescent="0.3">
      <c r="A153" s="64" t="s">
        <v>203</v>
      </c>
      <c r="B153" s="64" t="s">
        <v>216</v>
      </c>
      <c r="C153" s="65"/>
      <c r="D153" s="66">
        <v>1</v>
      </c>
      <c r="E153" s="67"/>
      <c r="F153" s="68"/>
      <c r="G153" s="65"/>
      <c r="H153" s="69"/>
      <c r="I153" s="70"/>
      <c r="J153" s="70"/>
      <c r="K153" s="51"/>
      <c r="L153" s="71">
        <v>153</v>
      </c>
      <c r="M153" s="71"/>
      <c r="N153" s="76">
        <v>1</v>
      </c>
      <c r="O153" s="107" t="str">
        <f>REPLACE(INDEX(GroupVertices[Group], MATCH(Edges[[#This Row],[Vertex 1]],GroupVertices[Vertex],0)),1,1,"")</f>
        <v>1</v>
      </c>
      <c r="P153" s="107" t="str">
        <f>REPLACE(INDEX(GroupVertices[Group], MATCH(Edges[[#This Row],[Vertex 2]],GroupVertices[Vertex],0)),1,1,"")</f>
        <v>1</v>
      </c>
    </row>
    <row r="154" spans="1:16" ht="16.5" thickTop="1" thickBot="1" x14ac:dyDescent="0.3">
      <c r="A154" s="64" t="s">
        <v>203</v>
      </c>
      <c r="B154" s="64" t="s">
        <v>188</v>
      </c>
      <c r="C154" s="65"/>
      <c r="D154" s="66">
        <v>1.0436893203883495</v>
      </c>
      <c r="E154" s="67"/>
      <c r="F154" s="68"/>
      <c r="G154" s="65"/>
      <c r="H154" s="69"/>
      <c r="I154" s="70"/>
      <c r="J154" s="70"/>
      <c r="K154" s="51"/>
      <c r="L154" s="71">
        <v>154</v>
      </c>
      <c r="M154" s="71"/>
      <c r="N154" s="76">
        <v>2</v>
      </c>
      <c r="O154" s="107" t="str">
        <f>REPLACE(INDEX(GroupVertices[Group], MATCH(Edges[[#This Row],[Vertex 1]],GroupVertices[Vertex],0)),1,1,"")</f>
        <v>1</v>
      </c>
      <c r="P154" s="107" t="str">
        <f>REPLACE(INDEX(GroupVertices[Group], MATCH(Edges[[#This Row],[Vertex 2]],GroupVertices[Vertex],0)),1,1,"")</f>
        <v>1</v>
      </c>
    </row>
    <row r="155" spans="1:16" ht="16.5" thickTop="1" thickBot="1" x14ac:dyDescent="0.3">
      <c r="A155" s="64" t="s">
        <v>203</v>
      </c>
      <c r="B155" s="64" t="s">
        <v>190</v>
      </c>
      <c r="C155" s="65"/>
      <c r="D155" s="66">
        <v>1.0436893203883495</v>
      </c>
      <c r="E155" s="67"/>
      <c r="F155" s="68"/>
      <c r="G155" s="65"/>
      <c r="H155" s="69"/>
      <c r="I155" s="70"/>
      <c r="J155" s="70"/>
      <c r="K155" s="51"/>
      <c r="L155" s="71">
        <v>155</v>
      </c>
      <c r="M155" s="71"/>
      <c r="N155" s="76">
        <v>2</v>
      </c>
      <c r="O155" s="107" t="str">
        <f>REPLACE(INDEX(GroupVertices[Group], MATCH(Edges[[#This Row],[Vertex 1]],GroupVertices[Vertex],0)),1,1,"")</f>
        <v>1</v>
      </c>
      <c r="P155" s="107" t="str">
        <f>REPLACE(INDEX(GroupVertices[Group], MATCH(Edges[[#This Row],[Vertex 2]],GroupVertices[Vertex],0)),1,1,"")</f>
        <v>1</v>
      </c>
    </row>
    <row r="156" spans="1:16" ht="16.5" thickTop="1" thickBot="1" x14ac:dyDescent="0.3">
      <c r="A156" s="64" t="s">
        <v>203</v>
      </c>
      <c r="B156" s="64" t="s">
        <v>220</v>
      </c>
      <c r="C156" s="65"/>
      <c r="D156" s="66">
        <v>1</v>
      </c>
      <c r="E156" s="67"/>
      <c r="F156" s="68"/>
      <c r="G156" s="65"/>
      <c r="H156" s="69"/>
      <c r="I156" s="70"/>
      <c r="J156" s="70"/>
      <c r="K156" s="51"/>
      <c r="L156" s="71">
        <v>156</v>
      </c>
      <c r="M156" s="71"/>
      <c r="N156" s="76">
        <v>1</v>
      </c>
      <c r="O156" s="107" t="str">
        <f>REPLACE(INDEX(GroupVertices[Group], MATCH(Edges[[#This Row],[Vertex 1]],GroupVertices[Vertex],0)),1,1,"")</f>
        <v>1</v>
      </c>
      <c r="P156" s="107" t="str">
        <f>REPLACE(INDEX(GroupVertices[Group], MATCH(Edges[[#This Row],[Vertex 2]],GroupVertices[Vertex],0)),1,1,"")</f>
        <v>1</v>
      </c>
    </row>
    <row r="157" spans="1:16" ht="16.5" thickTop="1" thickBot="1" x14ac:dyDescent="0.3">
      <c r="A157" s="64" t="s">
        <v>203</v>
      </c>
      <c r="B157" s="64" t="s">
        <v>194</v>
      </c>
      <c r="C157" s="65"/>
      <c r="D157" s="66">
        <v>1.3495145631067962</v>
      </c>
      <c r="E157" s="67"/>
      <c r="F157" s="68"/>
      <c r="G157" s="65"/>
      <c r="H157" s="69"/>
      <c r="I157" s="70"/>
      <c r="J157" s="70"/>
      <c r="K157" s="51"/>
      <c r="L157" s="71">
        <v>157</v>
      </c>
      <c r="M157" s="71"/>
      <c r="N157" s="76">
        <v>9</v>
      </c>
      <c r="O157" s="107" t="str">
        <f>REPLACE(INDEX(GroupVertices[Group], MATCH(Edges[[#This Row],[Vertex 1]],GroupVertices[Vertex],0)),1,1,"")</f>
        <v>1</v>
      </c>
      <c r="P157" s="107" t="str">
        <f>REPLACE(INDEX(GroupVertices[Group], MATCH(Edges[[#This Row],[Vertex 2]],GroupVertices[Vertex],0)),1,1,"")</f>
        <v>1</v>
      </c>
    </row>
    <row r="158" spans="1:16" ht="16.5" thickTop="1" thickBot="1" x14ac:dyDescent="0.3">
      <c r="A158" s="64" t="s">
        <v>203</v>
      </c>
      <c r="B158" s="64" t="s">
        <v>198</v>
      </c>
      <c r="C158" s="65"/>
      <c r="D158" s="66">
        <v>1.0436893203883495</v>
      </c>
      <c r="E158" s="67"/>
      <c r="F158" s="68"/>
      <c r="G158" s="65"/>
      <c r="H158" s="69"/>
      <c r="I158" s="70"/>
      <c r="J158" s="70"/>
      <c r="K158" s="51"/>
      <c r="L158" s="71">
        <v>158</v>
      </c>
      <c r="M158" s="71"/>
      <c r="N158" s="76">
        <v>2</v>
      </c>
      <c r="O158" s="107" t="str">
        <f>REPLACE(INDEX(GroupVertices[Group], MATCH(Edges[[#This Row],[Vertex 1]],GroupVertices[Vertex],0)),1,1,"")</f>
        <v>1</v>
      </c>
      <c r="P158" s="107" t="str">
        <f>REPLACE(INDEX(GroupVertices[Group], MATCH(Edges[[#This Row],[Vertex 2]],GroupVertices[Vertex],0)),1,1,"")</f>
        <v>1</v>
      </c>
    </row>
    <row r="159" spans="1:16" ht="16.5" thickTop="1" thickBot="1" x14ac:dyDescent="0.3">
      <c r="A159" s="64" t="s">
        <v>182</v>
      </c>
      <c r="B159" s="64" t="s">
        <v>176</v>
      </c>
      <c r="C159" s="65"/>
      <c r="D159" s="66">
        <v>1.5679611650485437</v>
      </c>
      <c r="E159" s="67"/>
      <c r="F159" s="68"/>
      <c r="G159" s="65"/>
      <c r="H159" s="69"/>
      <c r="I159" s="70"/>
      <c r="J159" s="70"/>
      <c r="K159" s="51"/>
      <c r="L159" s="71">
        <v>159</v>
      </c>
      <c r="M159" s="71"/>
      <c r="N159" s="76">
        <v>14</v>
      </c>
      <c r="O159" s="107" t="str">
        <f>REPLACE(INDEX(GroupVertices[Group], MATCH(Edges[[#This Row],[Vertex 1]],GroupVertices[Vertex],0)),1,1,"")</f>
        <v>1</v>
      </c>
      <c r="P159" s="107" t="str">
        <f>REPLACE(INDEX(GroupVertices[Group], MATCH(Edges[[#This Row],[Vertex 2]],GroupVertices[Vertex],0)),1,1,"")</f>
        <v>1</v>
      </c>
    </row>
    <row r="160" spans="1:16" ht="16.5" thickTop="1" thickBot="1" x14ac:dyDescent="0.3">
      <c r="A160" s="64" t="s">
        <v>182</v>
      </c>
      <c r="B160" s="64" t="s">
        <v>183</v>
      </c>
      <c r="C160" s="65"/>
      <c r="D160" s="66">
        <v>1.1310679611650485</v>
      </c>
      <c r="E160" s="67"/>
      <c r="F160" s="68"/>
      <c r="G160" s="65"/>
      <c r="H160" s="69"/>
      <c r="I160" s="70"/>
      <c r="J160" s="70"/>
      <c r="K160" s="51"/>
      <c r="L160" s="71">
        <v>160</v>
      </c>
      <c r="M160" s="71"/>
      <c r="N160" s="76">
        <v>4</v>
      </c>
      <c r="O160" s="107" t="str">
        <f>REPLACE(INDEX(GroupVertices[Group], MATCH(Edges[[#This Row],[Vertex 1]],GroupVertices[Vertex],0)),1,1,"")</f>
        <v>1</v>
      </c>
      <c r="P160" s="107" t="str">
        <f>REPLACE(INDEX(GroupVertices[Group], MATCH(Edges[[#This Row],[Vertex 2]],GroupVertices[Vertex],0)),1,1,"")</f>
        <v>1</v>
      </c>
    </row>
    <row r="161" spans="1:16" ht="16.5" thickTop="1" thickBot="1" x14ac:dyDescent="0.3">
      <c r="A161" s="64" t="s">
        <v>182</v>
      </c>
      <c r="B161" s="64" t="s">
        <v>231</v>
      </c>
      <c r="C161" s="65"/>
      <c r="D161" s="66">
        <v>1.0436893203883495</v>
      </c>
      <c r="E161" s="67"/>
      <c r="F161" s="68"/>
      <c r="G161" s="65"/>
      <c r="H161" s="69"/>
      <c r="I161" s="70"/>
      <c r="J161" s="70"/>
      <c r="K161" s="51"/>
      <c r="L161" s="71">
        <v>161</v>
      </c>
      <c r="M161" s="71"/>
      <c r="N161" s="76">
        <v>2</v>
      </c>
      <c r="O161" s="107" t="str">
        <f>REPLACE(INDEX(GroupVertices[Group], MATCH(Edges[[#This Row],[Vertex 1]],GroupVertices[Vertex],0)),1,1,"")</f>
        <v>1</v>
      </c>
      <c r="P161" s="107" t="str">
        <f>REPLACE(INDEX(GroupVertices[Group], MATCH(Edges[[#This Row],[Vertex 2]],GroupVertices[Vertex],0)),1,1,"")</f>
        <v>1</v>
      </c>
    </row>
    <row r="162" spans="1:16" ht="16.5" thickTop="1" thickBot="1" x14ac:dyDescent="0.3">
      <c r="A162" s="64" t="s">
        <v>182</v>
      </c>
      <c r="B162" s="64" t="s">
        <v>184</v>
      </c>
      <c r="C162" s="65"/>
      <c r="D162" s="66">
        <v>1.174757281553398</v>
      </c>
      <c r="E162" s="67"/>
      <c r="F162" s="68"/>
      <c r="G162" s="65"/>
      <c r="H162" s="69"/>
      <c r="I162" s="70"/>
      <c r="J162" s="70"/>
      <c r="K162" s="51"/>
      <c r="L162" s="71">
        <v>162</v>
      </c>
      <c r="M162" s="71"/>
      <c r="N162" s="76">
        <v>5</v>
      </c>
      <c r="O162" s="107" t="str">
        <f>REPLACE(INDEX(GroupVertices[Group], MATCH(Edges[[#This Row],[Vertex 1]],GroupVertices[Vertex],0)),1,1,"")</f>
        <v>1</v>
      </c>
      <c r="P162" s="107" t="str">
        <f>REPLACE(INDEX(GroupVertices[Group], MATCH(Edges[[#This Row],[Vertex 2]],GroupVertices[Vertex],0)),1,1,"")</f>
        <v>1</v>
      </c>
    </row>
    <row r="163" spans="1:16" ht="16.5" thickTop="1" thickBot="1" x14ac:dyDescent="0.3">
      <c r="A163" s="64" t="s">
        <v>182</v>
      </c>
      <c r="B163" s="64" t="s">
        <v>204</v>
      </c>
      <c r="C163" s="65"/>
      <c r="D163" s="66">
        <v>1.0436893203883495</v>
      </c>
      <c r="E163" s="67"/>
      <c r="F163" s="68"/>
      <c r="G163" s="65"/>
      <c r="H163" s="69"/>
      <c r="I163" s="70"/>
      <c r="J163" s="70"/>
      <c r="K163" s="51"/>
      <c r="L163" s="71">
        <v>163</v>
      </c>
      <c r="M163" s="71"/>
      <c r="N163" s="76">
        <v>2</v>
      </c>
      <c r="O163" s="107" t="str">
        <f>REPLACE(INDEX(GroupVertices[Group], MATCH(Edges[[#This Row],[Vertex 1]],GroupVertices[Vertex],0)),1,1,"")</f>
        <v>1</v>
      </c>
      <c r="P163" s="107" t="str">
        <f>REPLACE(INDEX(GroupVertices[Group], MATCH(Edges[[#This Row],[Vertex 2]],GroupVertices[Vertex],0)),1,1,"")</f>
        <v>1</v>
      </c>
    </row>
    <row r="164" spans="1:16" ht="16.5" thickTop="1" thickBot="1" x14ac:dyDescent="0.3">
      <c r="A164" s="64" t="s">
        <v>182</v>
      </c>
      <c r="B164" s="64" t="s">
        <v>213</v>
      </c>
      <c r="C164" s="65"/>
      <c r="D164" s="66">
        <v>1.5679611650485437</v>
      </c>
      <c r="E164" s="67"/>
      <c r="F164" s="68"/>
      <c r="G164" s="65"/>
      <c r="H164" s="69"/>
      <c r="I164" s="70"/>
      <c r="J164" s="70"/>
      <c r="K164" s="51"/>
      <c r="L164" s="71">
        <v>164</v>
      </c>
      <c r="M164" s="71"/>
      <c r="N164" s="76">
        <v>14</v>
      </c>
      <c r="O164" s="107" t="str">
        <f>REPLACE(INDEX(GroupVertices[Group], MATCH(Edges[[#This Row],[Vertex 1]],GroupVertices[Vertex],0)),1,1,"")</f>
        <v>1</v>
      </c>
      <c r="P164" s="107" t="str">
        <f>REPLACE(INDEX(GroupVertices[Group], MATCH(Edges[[#This Row],[Vertex 2]],GroupVertices[Vertex],0)),1,1,"")</f>
        <v>1</v>
      </c>
    </row>
    <row r="165" spans="1:16" ht="16.5" thickTop="1" thickBot="1" x14ac:dyDescent="0.3">
      <c r="A165" s="64" t="s">
        <v>182</v>
      </c>
      <c r="B165" s="64" t="s">
        <v>186</v>
      </c>
      <c r="C165" s="65"/>
      <c r="D165" s="66">
        <v>1.8737864077669903</v>
      </c>
      <c r="E165" s="67"/>
      <c r="F165" s="68"/>
      <c r="G165" s="65"/>
      <c r="H165" s="69"/>
      <c r="I165" s="70"/>
      <c r="J165" s="70"/>
      <c r="K165" s="51"/>
      <c r="L165" s="71">
        <v>165</v>
      </c>
      <c r="M165" s="71"/>
      <c r="N165" s="76">
        <v>21</v>
      </c>
      <c r="O165" s="107" t="str">
        <f>REPLACE(INDEX(GroupVertices[Group], MATCH(Edges[[#This Row],[Vertex 1]],GroupVertices[Vertex],0)),1,1,"")</f>
        <v>1</v>
      </c>
      <c r="P165" s="107" t="str">
        <f>REPLACE(INDEX(GroupVertices[Group], MATCH(Edges[[#This Row],[Vertex 2]],GroupVertices[Vertex],0)),1,1,"")</f>
        <v>1</v>
      </c>
    </row>
    <row r="166" spans="1:16" ht="16.5" thickTop="1" thickBot="1" x14ac:dyDescent="0.3">
      <c r="A166" s="64" t="s">
        <v>182</v>
      </c>
      <c r="B166" s="64" t="s">
        <v>232</v>
      </c>
      <c r="C166" s="65"/>
      <c r="D166" s="66">
        <v>1.0436893203883495</v>
      </c>
      <c r="E166" s="67"/>
      <c r="F166" s="68"/>
      <c r="G166" s="65"/>
      <c r="H166" s="69"/>
      <c r="I166" s="70"/>
      <c r="J166" s="70"/>
      <c r="K166" s="51"/>
      <c r="L166" s="71">
        <v>166</v>
      </c>
      <c r="M166" s="71"/>
      <c r="N166" s="76">
        <v>2</v>
      </c>
      <c r="O166" s="107" t="str">
        <f>REPLACE(INDEX(GroupVertices[Group], MATCH(Edges[[#This Row],[Vertex 1]],GroupVertices[Vertex],0)),1,1,"")</f>
        <v>1</v>
      </c>
      <c r="P166" s="107" t="str">
        <f>REPLACE(INDEX(GroupVertices[Group], MATCH(Edges[[#This Row],[Vertex 2]],GroupVertices[Vertex],0)),1,1,"")</f>
        <v>1</v>
      </c>
    </row>
    <row r="167" spans="1:16" ht="16.5" thickTop="1" thickBot="1" x14ac:dyDescent="0.3">
      <c r="A167" s="64" t="s">
        <v>182</v>
      </c>
      <c r="B167" s="64" t="s">
        <v>188</v>
      </c>
      <c r="C167" s="65"/>
      <c r="D167" s="66">
        <v>1.0436893203883495</v>
      </c>
      <c r="E167" s="67"/>
      <c r="F167" s="68"/>
      <c r="G167" s="65"/>
      <c r="H167" s="69"/>
      <c r="I167" s="70"/>
      <c r="J167" s="70"/>
      <c r="K167" s="51"/>
      <c r="L167" s="71">
        <v>167</v>
      </c>
      <c r="M167" s="71"/>
      <c r="N167" s="76">
        <v>2</v>
      </c>
      <c r="O167" s="107" t="str">
        <f>REPLACE(INDEX(GroupVertices[Group], MATCH(Edges[[#This Row],[Vertex 1]],GroupVertices[Vertex],0)),1,1,"")</f>
        <v>1</v>
      </c>
      <c r="P167" s="107" t="str">
        <f>REPLACE(INDEX(GroupVertices[Group], MATCH(Edges[[#This Row],[Vertex 2]],GroupVertices[Vertex],0)),1,1,"")</f>
        <v>1</v>
      </c>
    </row>
    <row r="168" spans="1:16" ht="16.5" thickTop="1" thickBot="1" x14ac:dyDescent="0.3">
      <c r="A168" s="64" t="s">
        <v>182</v>
      </c>
      <c r="B168" s="64" t="s">
        <v>189</v>
      </c>
      <c r="C168" s="65"/>
      <c r="D168" s="66">
        <v>1.0436893203883495</v>
      </c>
      <c r="E168" s="67"/>
      <c r="F168" s="68"/>
      <c r="G168" s="65"/>
      <c r="H168" s="69"/>
      <c r="I168" s="70"/>
      <c r="J168" s="70"/>
      <c r="K168" s="51"/>
      <c r="L168" s="71">
        <v>168</v>
      </c>
      <c r="M168" s="71"/>
      <c r="N168" s="76">
        <v>2</v>
      </c>
      <c r="O168" s="107" t="str">
        <f>REPLACE(INDEX(GroupVertices[Group], MATCH(Edges[[#This Row],[Vertex 1]],GroupVertices[Vertex],0)),1,1,"")</f>
        <v>1</v>
      </c>
      <c r="P168" s="107" t="str">
        <f>REPLACE(INDEX(GroupVertices[Group], MATCH(Edges[[#This Row],[Vertex 2]],GroupVertices[Vertex],0)),1,1,"")</f>
        <v>1</v>
      </c>
    </row>
    <row r="169" spans="1:16" ht="16.5" thickTop="1" thickBot="1" x14ac:dyDescent="0.3">
      <c r="A169" s="64" t="s">
        <v>182</v>
      </c>
      <c r="B169" s="64" t="s">
        <v>190</v>
      </c>
      <c r="C169" s="65"/>
      <c r="D169" s="66">
        <v>1.2184466019417475</v>
      </c>
      <c r="E169" s="67"/>
      <c r="F169" s="68"/>
      <c r="G169" s="65"/>
      <c r="H169" s="69"/>
      <c r="I169" s="70"/>
      <c r="J169" s="70"/>
      <c r="K169" s="51"/>
      <c r="L169" s="71">
        <v>169</v>
      </c>
      <c r="M169" s="71"/>
      <c r="N169" s="76">
        <v>6</v>
      </c>
      <c r="O169" s="107" t="str">
        <f>REPLACE(INDEX(GroupVertices[Group], MATCH(Edges[[#This Row],[Vertex 1]],GroupVertices[Vertex],0)),1,1,"")</f>
        <v>1</v>
      </c>
      <c r="P169" s="107" t="str">
        <f>REPLACE(INDEX(GroupVertices[Group], MATCH(Edges[[#This Row],[Vertex 2]],GroupVertices[Vertex],0)),1,1,"")</f>
        <v>1</v>
      </c>
    </row>
    <row r="170" spans="1:16" ht="16.5" thickTop="1" thickBot="1" x14ac:dyDescent="0.3">
      <c r="A170" s="64" t="s">
        <v>182</v>
      </c>
      <c r="B170" s="64" t="s">
        <v>233</v>
      </c>
      <c r="C170" s="65"/>
      <c r="D170" s="66">
        <v>1.0436893203883495</v>
      </c>
      <c r="E170" s="67"/>
      <c r="F170" s="68"/>
      <c r="G170" s="65"/>
      <c r="H170" s="69"/>
      <c r="I170" s="70"/>
      <c r="J170" s="70"/>
      <c r="K170" s="51"/>
      <c r="L170" s="71">
        <v>170</v>
      </c>
      <c r="M170" s="71"/>
      <c r="N170" s="76">
        <v>2</v>
      </c>
      <c r="O170" s="107" t="str">
        <f>REPLACE(INDEX(GroupVertices[Group], MATCH(Edges[[#This Row],[Vertex 1]],GroupVertices[Vertex],0)),1,1,"")</f>
        <v>1</v>
      </c>
      <c r="P170" s="107" t="str">
        <f>REPLACE(INDEX(GroupVertices[Group], MATCH(Edges[[#This Row],[Vertex 2]],GroupVertices[Vertex],0)),1,1,"")</f>
        <v>1</v>
      </c>
    </row>
    <row r="171" spans="1:16" ht="16.5" thickTop="1" thickBot="1" x14ac:dyDescent="0.3">
      <c r="A171" s="64" t="s">
        <v>182</v>
      </c>
      <c r="B171" s="64" t="s">
        <v>209</v>
      </c>
      <c r="C171" s="65"/>
      <c r="D171" s="66">
        <v>1.1310679611650485</v>
      </c>
      <c r="E171" s="67"/>
      <c r="F171" s="68"/>
      <c r="G171" s="65"/>
      <c r="H171" s="69"/>
      <c r="I171" s="70"/>
      <c r="J171" s="70"/>
      <c r="K171" s="51"/>
      <c r="L171" s="71">
        <v>171</v>
      </c>
      <c r="M171" s="71"/>
      <c r="N171" s="76">
        <v>4</v>
      </c>
      <c r="O171" s="107" t="str">
        <f>REPLACE(INDEX(GroupVertices[Group], MATCH(Edges[[#This Row],[Vertex 1]],GroupVertices[Vertex],0)),1,1,"")</f>
        <v>1</v>
      </c>
      <c r="P171" s="107" t="str">
        <f>REPLACE(INDEX(GroupVertices[Group], MATCH(Edges[[#This Row],[Vertex 2]],GroupVertices[Vertex],0)),1,1,"")</f>
        <v>1</v>
      </c>
    </row>
    <row r="172" spans="1:16" ht="16.5" thickTop="1" thickBot="1" x14ac:dyDescent="0.3">
      <c r="A172" s="64" t="s">
        <v>182</v>
      </c>
      <c r="B172" s="64" t="s">
        <v>192</v>
      </c>
      <c r="C172" s="65"/>
      <c r="D172" s="66">
        <v>1.0436893203883495</v>
      </c>
      <c r="E172" s="67"/>
      <c r="F172" s="68"/>
      <c r="G172" s="65"/>
      <c r="H172" s="69"/>
      <c r="I172" s="70"/>
      <c r="J172" s="70"/>
      <c r="K172" s="51"/>
      <c r="L172" s="71">
        <v>172</v>
      </c>
      <c r="M172" s="71"/>
      <c r="N172" s="76">
        <v>2</v>
      </c>
      <c r="O172" s="107" t="str">
        <f>REPLACE(INDEX(GroupVertices[Group], MATCH(Edges[[#This Row],[Vertex 1]],GroupVertices[Vertex],0)),1,1,"")</f>
        <v>1</v>
      </c>
      <c r="P172" s="107" t="str">
        <f>REPLACE(INDEX(GroupVertices[Group], MATCH(Edges[[#This Row],[Vertex 2]],GroupVertices[Vertex],0)),1,1,"")</f>
        <v>1</v>
      </c>
    </row>
    <row r="173" spans="1:16" ht="16.5" thickTop="1" thickBot="1" x14ac:dyDescent="0.3">
      <c r="A173" s="64" t="s">
        <v>182</v>
      </c>
      <c r="B173" s="64" t="s">
        <v>207</v>
      </c>
      <c r="C173" s="65"/>
      <c r="D173" s="66">
        <v>2.0485436893203883</v>
      </c>
      <c r="E173" s="67"/>
      <c r="F173" s="68"/>
      <c r="G173" s="65"/>
      <c r="H173" s="69"/>
      <c r="I173" s="70"/>
      <c r="J173" s="70"/>
      <c r="K173" s="51"/>
      <c r="L173" s="71">
        <v>173</v>
      </c>
      <c r="M173" s="71"/>
      <c r="N173" s="76">
        <v>25</v>
      </c>
      <c r="O173" s="107" t="str">
        <f>REPLACE(INDEX(GroupVertices[Group], MATCH(Edges[[#This Row],[Vertex 1]],GroupVertices[Vertex],0)),1,1,"")</f>
        <v>1</v>
      </c>
      <c r="P173" s="107" t="str">
        <f>REPLACE(INDEX(GroupVertices[Group], MATCH(Edges[[#This Row],[Vertex 2]],GroupVertices[Vertex],0)),1,1,"")</f>
        <v>1</v>
      </c>
    </row>
    <row r="174" spans="1:16" ht="16.5" thickTop="1" thickBot="1" x14ac:dyDescent="0.3">
      <c r="A174" s="64" t="s">
        <v>182</v>
      </c>
      <c r="B174" s="64" t="s">
        <v>194</v>
      </c>
      <c r="C174" s="65"/>
      <c r="D174" s="66">
        <v>1.9611650485436893</v>
      </c>
      <c r="E174" s="67"/>
      <c r="F174" s="68"/>
      <c r="G174" s="65"/>
      <c r="H174" s="69"/>
      <c r="I174" s="70"/>
      <c r="J174" s="70"/>
      <c r="K174" s="51"/>
      <c r="L174" s="71">
        <v>174</v>
      </c>
      <c r="M174" s="71"/>
      <c r="N174" s="76">
        <v>23</v>
      </c>
      <c r="O174" s="107" t="str">
        <f>REPLACE(INDEX(GroupVertices[Group], MATCH(Edges[[#This Row],[Vertex 1]],GroupVertices[Vertex],0)),1,1,"")</f>
        <v>1</v>
      </c>
      <c r="P174" s="107" t="str">
        <f>REPLACE(INDEX(GroupVertices[Group], MATCH(Edges[[#This Row],[Vertex 2]],GroupVertices[Vertex],0)),1,1,"")</f>
        <v>1</v>
      </c>
    </row>
    <row r="175" spans="1:16" ht="16.5" thickTop="1" thickBot="1" x14ac:dyDescent="0.3">
      <c r="A175" s="64" t="s">
        <v>182</v>
      </c>
      <c r="B175" s="64" t="s">
        <v>196</v>
      </c>
      <c r="C175" s="65"/>
      <c r="D175" s="66">
        <v>1.087378640776699</v>
      </c>
      <c r="E175" s="67"/>
      <c r="F175" s="68"/>
      <c r="G175" s="65"/>
      <c r="H175" s="69"/>
      <c r="I175" s="70"/>
      <c r="J175" s="70"/>
      <c r="K175" s="51"/>
      <c r="L175" s="71">
        <v>175</v>
      </c>
      <c r="M175" s="71"/>
      <c r="N175" s="76">
        <v>3</v>
      </c>
      <c r="O175" s="107" t="str">
        <f>REPLACE(INDEX(GroupVertices[Group], MATCH(Edges[[#This Row],[Vertex 1]],GroupVertices[Vertex],0)),1,1,"")</f>
        <v>1</v>
      </c>
      <c r="P175" s="107" t="str">
        <f>REPLACE(INDEX(GroupVertices[Group], MATCH(Edges[[#This Row],[Vertex 2]],GroupVertices[Vertex],0)),1,1,"")</f>
        <v>1</v>
      </c>
    </row>
    <row r="176" spans="1:16" ht="16.5" thickTop="1" thickBot="1" x14ac:dyDescent="0.3">
      <c r="A176" s="64" t="s">
        <v>182</v>
      </c>
      <c r="B176" s="64" t="s">
        <v>224</v>
      </c>
      <c r="C176" s="65"/>
      <c r="D176" s="66">
        <v>1.1310679611650485</v>
      </c>
      <c r="E176" s="67"/>
      <c r="F176" s="68"/>
      <c r="G176" s="65"/>
      <c r="H176" s="69"/>
      <c r="I176" s="70"/>
      <c r="J176" s="70"/>
      <c r="K176" s="51"/>
      <c r="L176" s="71">
        <v>176</v>
      </c>
      <c r="M176" s="71"/>
      <c r="N176" s="76">
        <v>4</v>
      </c>
      <c r="O176" s="107" t="str">
        <f>REPLACE(INDEX(GroupVertices[Group], MATCH(Edges[[#This Row],[Vertex 1]],GroupVertices[Vertex],0)),1,1,"")</f>
        <v>1</v>
      </c>
      <c r="P176" s="107" t="str">
        <f>REPLACE(INDEX(GroupVertices[Group], MATCH(Edges[[#This Row],[Vertex 2]],GroupVertices[Vertex],0)),1,1,"")</f>
        <v>1</v>
      </c>
    </row>
    <row r="177" spans="1:16" ht="16.5" thickTop="1" thickBot="1" x14ac:dyDescent="0.3">
      <c r="A177" s="64" t="s">
        <v>182</v>
      </c>
      <c r="B177" s="64" t="s">
        <v>198</v>
      </c>
      <c r="C177" s="65"/>
      <c r="D177" s="66">
        <v>1.7864077669902914</v>
      </c>
      <c r="E177" s="67"/>
      <c r="F177" s="68"/>
      <c r="G177" s="65"/>
      <c r="H177" s="69"/>
      <c r="I177" s="70"/>
      <c r="J177" s="70"/>
      <c r="K177" s="51"/>
      <c r="L177" s="71">
        <v>177</v>
      </c>
      <c r="M177" s="71"/>
      <c r="N177" s="76">
        <v>19</v>
      </c>
      <c r="O177" s="107" t="str">
        <f>REPLACE(INDEX(GroupVertices[Group], MATCH(Edges[[#This Row],[Vertex 1]],GroupVertices[Vertex],0)),1,1,"")</f>
        <v>1</v>
      </c>
      <c r="P177" s="107" t="str">
        <f>REPLACE(INDEX(GroupVertices[Group], MATCH(Edges[[#This Row],[Vertex 2]],GroupVertices[Vertex],0)),1,1,"")</f>
        <v>1</v>
      </c>
    </row>
    <row r="178" spans="1:16" ht="16.5" thickTop="1" thickBot="1" x14ac:dyDescent="0.3">
      <c r="A178" s="64" t="s">
        <v>176</v>
      </c>
      <c r="B178" s="64" t="s">
        <v>183</v>
      </c>
      <c r="C178" s="65"/>
      <c r="D178" s="66">
        <v>1.3495145631067962</v>
      </c>
      <c r="E178" s="67"/>
      <c r="F178" s="68"/>
      <c r="G178" s="65"/>
      <c r="H178" s="69"/>
      <c r="I178" s="70"/>
      <c r="J178" s="70"/>
      <c r="K178" s="51"/>
      <c r="L178" s="71">
        <v>178</v>
      </c>
      <c r="M178" s="71"/>
      <c r="N178" s="76">
        <v>9</v>
      </c>
      <c r="O178" s="107" t="str">
        <f>REPLACE(INDEX(GroupVertices[Group], MATCH(Edges[[#This Row],[Vertex 1]],GroupVertices[Vertex],0)),1,1,"")</f>
        <v>1</v>
      </c>
      <c r="P178" s="107" t="str">
        <f>REPLACE(INDEX(GroupVertices[Group], MATCH(Edges[[#This Row],[Vertex 2]],GroupVertices[Vertex],0)),1,1,"")</f>
        <v>1</v>
      </c>
    </row>
    <row r="179" spans="1:16" ht="16.5" thickTop="1" thickBot="1" x14ac:dyDescent="0.3">
      <c r="A179" s="64" t="s">
        <v>176</v>
      </c>
      <c r="B179" s="64" t="s">
        <v>213</v>
      </c>
      <c r="C179" s="65"/>
      <c r="D179" s="66">
        <v>1</v>
      </c>
      <c r="E179" s="67"/>
      <c r="F179" s="68"/>
      <c r="G179" s="65"/>
      <c r="H179" s="69"/>
      <c r="I179" s="70"/>
      <c r="J179" s="70"/>
      <c r="K179" s="51"/>
      <c r="L179" s="71">
        <v>179</v>
      </c>
      <c r="M179" s="71"/>
      <c r="N179" s="76">
        <v>1</v>
      </c>
      <c r="O179" s="107" t="str">
        <f>REPLACE(INDEX(GroupVertices[Group], MATCH(Edges[[#This Row],[Vertex 1]],GroupVertices[Vertex],0)),1,1,"")</f>
        <v>1</v>
      </c>
      <c r="P179" s="107" t="str">
        <f>REPLACE(INDEX(GroupVertices[Group], MATCH(Edges[[#This Row],[Vertex 2]],GroupVertices[Vertex],0)),1,1,"")</f>
        <v>1</v>
      </c>
    </row>
    <row r="180" spans="1:16" ht="16.5" thickTop="1" thickBot="1" x14ac:dyDescent="0.3">
      <c r="A180" s="64" t="s">
        <v>176</v>
      </c>
      <c r="B180" s="64" t="s">
        <v>214</v>
      </c>
      <c r="C180" s="65"/>
      <c r="D180" s="66">
        <v>1</v>
      </c>
      <c r="E180" s="67"/>
      <c r="F180" s="68"/>
      <c r="G180" s="65"/>
      <c r="H180" s="69"/>
      <c r="I180" s="70"/>
      <c r="J180" s="70"/>
      <c r="K180" s="51"/>
      <c r="L180" s="71">
        <v>180</v>
      </c>
      <c r="M180" s="71"/>
      <c r="N180" s="76">
        <v>1</v>
      </c>
      <c r="O180" s="107" t="str">
        <f>REPLACE(INDEX(GroupVertices[Group], MATCH(Edges[[#This Row],[Vertex 1]],GroupVertices[Vertex],0)),1,1,"")</f>
        <v>1</v>
      </c>
      <c r="P180" s="107" t="str">
        <f>REPLACE(INDEX(GroupVertices[Group], MATCH(Edges[[#This Row],[Vertex 2]],GroupVertices[Vertex],0)),1,1,"")</f>
        <v>1</v>
      </c>
    </row>
    <row r="181" spans="1:16" ht="16.5" thickTop="1" thickBot="1" x14ac:dyDescent="0.3">
      <c r="A181" s="64" t="s">
        <v>176</v>
      </c>
      <c r="B181" s="64" t="s">
        <v>186</v>
      </c>
      <c r="C181" s="65"/>
      <c r="D181" s="66">
        <v>1.6116504854368932</v>
      </c>
      <c r="E181" s="67"/>
      <c r="F181" s="68"/>
      <c r="G181" s="65"/>
      <c r="H181" s="69"/>
      <c r="I181" s="70"/>
      <c r="J181" s="70"/>
      <c r="K181" s="51"/>
      <c r="L181" s="71">
        <v>181</v>
      </c>
      <c r="M181" s="71"/>
      <c r="N181" s="76">
        <v>15</v>
      </c>
      <c r="O181" s="107" t="str">
        <f>REPLACE(INDEX(GroupVertices[Group], MATCH(Edges[[#This Row],[Vertex 1]],GroupVertices[Vertex],0)),1,1,"")</f>
        <v>1</v>
      </c>
      <c r="P181" s="107" t="str">
        <f>REPLACE(INDEX(GroupVertices[Group], MATCH(Edges[[#This Row],[Vertex 2]],GroupVertices[Vertex],0)),1,1,"")</f>
        <v>1</v>
      </c>
    </row>
    <row r="182" spans="1:16" ht="16.5" thickTop="1" thickBot="1" x14ac:dyDescent="0.3">
      <c r="A182" s="64" t="s">
        <v>176</v>
      </c>
      <c r="B182" s="64" t="s">
        <v>215</v>
      </c>
      <c r="C182" s="65"/>
      <c r="D182" s="66">
        <v>1</v>
      </c>
      <c r="E182" s="67"/>
      <c r="F182" s="68"/>
      <c r="G182" s="65"/>
      <c r="H182" s="69"/>
      <c r="I182" s="70"/>
      <c r="J182" s="70"/>
      <c r="K182" s="51"/>
      <c r="L182" s="71">
        <v>182</v>
      </c>
      <c r="M182" s="71"/>
      <c r="N182" s="76">
        <v>1</v>
      </c>
      <c r="O182" s="107" t="str">
        <f>REPLACE(INDEX(GroupVertices[Group], MATCH(Edges[[#This Row],[Vertex 1]],GroupVertices[Vertex],0)),1,1,"")</f>
        <v>1</v>
      </c>
      <c r="P182" s="107" t="str">
        <f>REPLACE(INDEX(GroupVertices[Group], MATCH(Edges[[#This Row],[Vertex 2]],GroupVertices[Vertex],0)),1,1,"")</f>
        <v>1</v>
      </c>
    </row>
    <row r="183" spans="1:16" ht="16.5" thickTop="1" thickBot="1" x14ac:dyDescent="0.3">
      <c r="A183" s="64" t="s">
        <v>176</v>
      </c>
      <c r="B183" s="64" t="s">
        <v>216</v>
      </c>
      <c r="C183" s="65"/>
      <c r="D183" s="66">
        <v>1</v>
      </c>
      <c r="E183" s="67"/>
      <c r="F183" s="68"/>
      <c r="G183" s="65"/>
      <c r="H183" s="69"/>
      <c r="I183" s="70"/>
      <c r="J183" s="70"/>
      <c r="K183" s="51"/>
      <c r="L183" s="71">
        <v>183</v>
      </c>
      <c r="M183" s="71"/>
      <c r="N183" s="76">
        <v>1</v>
      </c>
      <c r="O183" s="107" t="str">
        <f>REPLACE(INDEX(GroupVertices[Group], MATCH(Edges[[#This Row],[Vertex 1]],GroupVertices[Vertex],0)),1,1,"")</f>
        <v>1</v>
      </c>
      <c r="P183" s="107" t="str">
        <f>REPLACE(INDEX(GroupVertices[Group], MATCH(Edges[[#This Row],[Vertex 2]],GroupVertices[Vertex],0)),1,1,"")</f>
        <v>1</v>
      </c>
    </row>
    <row r="184" spans="1:16" ht="16.5" thickTop="1" thickBot="1" x14ac:dyDescent="0.3">
      <c r="A184" s="77" t="s">
        <v>176</v>
      </c>
      <c r="B184" s="77" t="s">
        <v>205</v>
      </c>
      <c r="C184" s="78"/>
      <c r="D184" s="79">
        <v>1.0436893203883495</v>
      </c>
      <c r="E184" s="80"/>
      <c r="F184" s="81"/>
      <c r="G184" s="78"/>
      <c r="H184" s="82"/>
      <c r="I184" s="83"/>
      <c r="J184" s="83"/>
      <c r="K184" s="84"/>
      <c r="L184" s="75">
        <v>184</v>
      </c>
      <c r="M184" s="75"/>
      <c r="N184" s="76">
        <v>2</v>
      </c>
      <c r="O184" s="107" t="str">
        <f>REPLACE(INDEX(GroupVertices[Group], MATCH(Edges[[#This Row],[Vertex 1]],GroupVertices[Vertex],0)),1,1,"")</f>
        <v>1</v>
      </c>
      <c r="P184" s="107" t="str">
        <f>REPLACE(INDEX(GroupVertices[Group], MATCH(Edges[[#This Row],[Vertex 2]],GroupVertices[Vertex],0)),1,1,"")</f>
        <v>1</v>
      </c>
    </row>
    <row r="185" spans="1:16" ht="16.5" thickTop="1" thickBot="1" x14ac:dyDescent="0.3">
      <c r="A185" s="77" t="s">
        <v>176</v>
      </c>
      <c r="B185" s="77" t="s">
        <v>188</v>
      </c>
      <c r="C185" s="78"/>
      <c r="D185" s="79">
        <v>1.087378640776699</v>
      </c>
      <c r="E185" s="80"/>
      <c r="F185" s="81"/>
      <c r="G185" s="78"/>
      <c r="H185" s="82"/>
      <c r="I185" s="83"/>
      <c r="J185" s="83"/>
      <c r="K185" s="84"/>
      <c r="L185" s="75">
        <v>185</v>
      </c>
      <c r="M185" s="75"/>
      <c r="N185" s="76">
        <v>3</v>
      </c>
      <c r="O185" s="107" t="str">
        <f>REPLACE(INDEX(GroupVertices[Group], MATCH(Edges[[#This Row],[Vertex 1]],GroupVertices[Vertex],0)),1,1,"")</f>
        <v>1</v>
      </c>
      <c r="P185" s="107" t="str">
        <f>REPLACE(INDEX(GroupVertices[Group], MATCH(Edges[[#This Row],[Vertex 2]],GroupVertices[Vertex],0)),1,1,"")</f>
        <v>1</v>
      </c>
    </row>
    <row r="186" spans="1:16" ht="16.5" thickTop="1" thickBot="1" x14ac:dyDescent="0.3">
      <c r="A186" s="77" t="s">
        <v>176</v>
      </c>
      <c r="B186" s="77" t="s">
        <v>190</v>
      </c>
      <c r="C186" s="78"/>
      <c r="D186" s="79">
        <v>1.087378640776699</v>
      </c>
      <c r="E186" s="80"/>
      <c r="F186" s="81"/>
      <c r="G186" s="78"/>
      <c r="H186" s="82"/>
      <c r="I186" s="83"/>
      <c r="J186" s="83"/>
      <c r="K186" s="84"/>
      <c r="L186" s="75">
        <v>186</v>
      </c>
      <c r="M186" s="75"/>
      <c r="N186" s="76">
        <v>3</v>
      </c>
      <c r="O186" s="107" t="str">
        <f>REPLACE(INDEX(GroupVertices[Group], MATCH(Edges[[#This Row],[Vertex 1]],GroupVertices[Vertex],0)),1,1,"")</f>
        <v>1</v>
      </c>
      <c r="P186" s="107" t="str">
        <f>REPLACE(INDEX(GroupVertices[Group], MATCH(Edges[[#This Row],[Vertex 2]],GroupVertices[Vertex],0)),1,1,"")</f>
        <v>1</v>
      </c>
    </row>
    <row r="187" spans="1:16" ht="16.5" thickTop="1" thickBot="1" x14ac:dyDescent="0.3">
      <c r="A187" s="77" t="s">
        <v>176</v>
      </c>
      <c r="B187" s="77" t="s">
        <v>206</v>
      </c>
      <c r="C187" s="78"/>
      <c r="D187" s="79">
        <v>1</v>
      </c>
      <c r="E187" s="80"/>
      <c r="F187" s="81"/>
      <c r="G187" s="78"/>
      <c r="H187" s="82"/>
      <c r="I187" s="83"/>
      <c r="J187" s="83"/>
      <c r="K187" s="84"/>
      <c r="L187" s="75">
        <v>187</v>
      </c>
      <c r="M187" s="75"/>
      <c r="N187" s="76">
        <v>1</v>
      </c>
      <c r="O187" s="107" t="str">
        <f>REPLACE(INDEX(GroupVertices[Group], MATCH(Edges[[#This Row],[Vertex 1]],GroupVertices[Vertex],0)),1,1,"")</f>
        <v>1</v>
      </c>
      <c r="P187" s="107" t="str">
        <f>REPLACE(INDEX(GroupVertices[Group], MATCH(Edges[[#This Row],[Vertex 2]],GroupVertices[Vertex],0)),1,1,"")</f>
        <v>1</v>
      </c>
    </row>
    <row r="188" spans="1:16" ht="16.5" thickTop="1" thickBot="1" x14ac:dyDescent="0.3">
      <c r="A188" s="77" t="s">
        <v>176</v>
      </c>
      <c r="B188" s="77" t="s">
        <v>191</v>
      </c>
      <c r="C188" s="78"/>
      <c r="D188" s="79">
        <v>1</v>
      </c>
      <c r="E188" s="80"/>
      <c r="F188" s="81"/>
      <c r="G188" s="78"/>
      <c r="H188" s="82"/>
      <c r="I188" s="83"/>
      <c r="J188" s="83"/>
      <c r="K188" s="84"/>
      <c r="L188" s="75">
        <v>188</v>
      </c>
      <c r="M188" s="75"/>
      <c r="N188" s="76">
        <v>1</v>
      </c>
      <c r="O188" s="107" t="str">
        <f>REPLACE(INDEX(GroupVertices[Group], MATCH(Edges[[#This Row],[Vertex 1]],GroupVertices[Vertex],0)),1,1,"")</f>
        <v>1</v>
      </c>
      <c r="P188" s="107" t="str">
        <f>REPLACE(INDEX(GroupVertices[Group], MATCH(Edges[[#This Row],[Vertex 2]],GroupVertices[Vertex],0)),1,1,"")</f>
        <v>1</v>
      </c>
    </row>
    <row r="189" spans="1:16" ht="16.5" thickTop="1" thickBot="1" x14ac:dyDescent="0.3">
      <c r="A189" s="77" t="s">
        <v>176</v>
      </c>
      <c r="B189" s="77" t="s">
        <v>220</v>
      </c>
      <c r="C189" s="78"/>
      <c r="D189" s="79">
        <v>1</v>
      </c>
      <c r="E189" s="80"/>
      <c r="F189" s="81"/>
      <c r="G189" s="78"/>
      <c r="H189" s="82"/>
      <c r="I189" s="83"/>
      <c r="J189" s="83"/>
      <c r="K189" s="84"/>
      <c r="L189" s="75">
        <v>189</v>
      </c>
      <c r="M189" s="75"/>
      <c r="N189" s="76">
        <v>1</v>
      </c>
      <c r="O189" s="107" t="str">
        <f>REPLACE(INDEX(GroupVertices[Group], MATCH(Edges[[#This Row],[Vertex 1]],GroupVertices[Vertex],0)),1,1,"")</f>
        <v>1</v>
      </c>
      <c r="P189" s="107" t="str">
        <f>REPLACE(INDEX(GroupVertices[Group], MATCH(Edges[[#This Row],[Vertex 2]],GroupVertices[Vertex],0)),1,1,"")</f>
        <v>1</v>
      </c>
    </row>
    <row r="190" spans="1:16" ht="16.5" thickTop="1" thickBot="1" x14ac:dyDescent="0.3">
      <c r="A190" s="77" t="s">
        <v>176</v>
      </c>
      <c r="B190" s="77" t="s">
        <v>207</v>
      </c>
      <c r="C190" s="78"/>
      <c r="D190" s="79">
        <v>1.3495145631067962</v>
      </c>
      <c r="E190" s="80"/>
      <c r="F190" s="81"/>
      <c r="G190" s="78"/>
      <c r="H190" s="82"/>
      <c r="I190" s="83"/>
      <c r="J190" s="83"/>
      <c r="K190" s="84"/>
      <c r="L190" s="75">
        <v>190</v>
      </c>
      <c r="M190" s="75"/>
      <c r="N190" s="76">
        <v>9</v>
      </c>
      <c r="O190" s="107" t="str">
        <f>REPLACE(INDEX(GroupVertices[Group], MATCH(Edges[[#This Row],[Vertex 1]],GroupVertices[Vertex],0)),1,1,"")</f>
        <v>1</v>
      </c>
      <c r="P190" s="107" t="str">
        <f>REPLACE(INDEX(GroupVertices[Group], MATCH(Edges[[#This Row],[Vertex 2]],GroupVertices[Vertex],0)),1,1,"")</f>
        <v>1</v>
      </c>
    </row>
    <row r="191" spans="1:16" ht="16.5" thickTop="1" thickBot="1" x14ac:dyDescent="0.3">
      <c r="A191" s="77" t="s">
        <v>176</v>
      </c>
      <c r="B191" s="77" t="s">
        <v>194</v>
      </c>
      <c r="C191" s="78"/>
      <c r="D191" s="79">
        <v>1</v>
      </c>
      <c r="E191" s="80"/>
      <c r="F191" s="81"/>
      <c r="G191" s="78"/>
      <c r="H191" s="82"/>
      <c r="I191" s="83"/>
      <c r="J191" s="83"/>
      <c r="K191" s="84"/>
      <c r="L191" s="75">
        <v>191</v>
      </c>
      <c r="M191" s="75"/>
      <c r="N191" s="76">
        <v>1</v>
      </c>
      <c r="O191" s="107" t="str">
        <f>REPLACE(INDEX(GroupVertices[Group], MATCH(Edges[[#This Row],[Vertex 1]],GroupVertices[Vertex],0)),1,1,"")</f>
        <v>1</v>
      </c>
      <c r="P191" s="107" t="str">
        <f>REPLACE(INDEX(GroupVertices[Group], MATCH(Edges[[#This Row],[Vertex 2]],GroupVertices[Vertex],0)),1,1,"")</f>
        <v>1</v>
      </c>
    </row>
    <row r="192" spans="1:16" ht="16.5" thickTop="1" thickBot="1" x14ac:dyDescent="0.3">
      <c r="A192" s="77" t="s">
        <v>176</v>
      </c>
      <c r="B192" s="77" t="s">
        <v>198</v>
      </c>
      <c r="C192" s="78"/>
      <c r="D192" s="79">
        <v>1.174757281553398</v>
      </c>
      <c r="E192" s="80"/>
      <c r="F192" s="81"/>
      <c r="G192" s="78"/>
      <c r="H192" s="82"/>
      <c r="I192" s="83"/>
      <c r="J192" s="83"/>
      <c r="K192" s="84"/>
      <c r="L192" s="75">
        <v>192</v>
      </c>
      <c r="M192" s="75"/>
      <c r="N192" s="76">
        <v>5</v>
      </c>
      <c r="O192" s="107" t="str">
        <f>REPLACE(INDEX(GroupVertices[Group], MATCH(Edges[[#This Row],[Vertex 1]],GroupVertices[Vertex],0)),1,1,"")</f>
        <v>1</v>
      </c>
      <c r="P192" s="107" t="str">
        <f>REPLACE(INDEX(GroupVertices[Group], MATCH(Edges[[#This Row],[Vertex 2]],GroupVertices[Vertex],0)),1,1,"")</f>
        <v>1</v>
      </c>
    </row>
    <row r="193" spans="1:16" ht="16.5" thickTop="1" thickBot="1" x14ac:dyDescent="0.3">
      <c r="A193" s="77" t="s">
        <v>176</v>
      </c>
      <c r="B193" s="77" t="s">
        <v>199</v>
      </c>
      <c r="C193" s="78"/>
      <c r="D193" s="79">
        <v>1</v>
      </c>
      <c r="E193" s="80"/>
      <c r="F193" s="81"/>
      <c r="G193" s="78"/>
      <c r="H193" s="82"/>
      <c r="I193" s="83"/>
      <c r="J193" s="83"/>
      <c r="K193" s="84"/>
      <c r="L193" s="75">
        <v>193</v>
      </c>
      <c r="M193" s="75"/>
      <c r="N193" s="76">
        <v>1</v>
      </c>
      <c r="O193" s="107" t="str">
        <f>REPLACE(INDEX(GroupVertices[Group], MATCH(Edges[[#This Row],[Vertex 1]],GroupVertices[Vertex],0)),1,1,"")</f>
        <v>1</v>
      </c>
      <c r="P193" s="107" t="str">
        <f>REPLACE(INDEX(GroupVertices[Group], MATCH(Edges[[#This Row],[Vertex 2]],GroupVertices[Vertex],0)),1,1,"")</f>
        <v>1</v>
      </c>
    </row>
    <row r="194" spans="1:16" ht="16.5" thickTop="1" thickBot="1" x14ac:dyDescent="0.3">
      <c r="A194" s="77" t="s">
        <v>183</v>
      </c>
      <c r="B194" s="77" t="s">
        <v>184</v>
      </c>
      <c r="C194" s="78"/>
      <c r="D194" s="79">
        <v>1.0436893203883495</v>
      </c>
      <c r="E194" s="80"/>
      <c r="F194" s="81"/>
      <c r="G194" s="78"/>
      <c r="H194" s="82"/>
      <c r="I194" s="83"/>
      <c r="J194" s="83"/>
      <c r="K194" s="84"/>
      <c r="L194" s="75">
        <v>194</v>
      </c>
      <c r="M194" s="75"/>
      <c r="N194" s="76">
        <v>2</v>
      </c>
      <c r="O194" s="107" t="str">
        <f>REPLACE(INDEX(GroupVertices[Group], MATCH(Edges[[#This Row],[Vertex 1]],GroupVertices[Vertex],0)),1,1,"")</f>
        <v>1</v>
      </c>
      <c r="P194" s="107" t="str">
        <f>REPLACE(INDEX(GroupVertices[Group], MATCH(Edges[[#This Row],[Vertex 2]],GroupVertices[Vertex],0)),1,1,"")</f>
        <v>1</v>
      </c>
    </row>
    <row r="195" spans="1:16" ht="16.5" thickTop="1" thickBot="1" x14ac:dyDescent="0.3">
      <c r="A195" s="77" t="s">
        <v>183</v>
      </c>
      <c r="B195" s="77" t="s">
        <v>186</v>
      </c>
      <c r="C195" s="78"/>
      <c r="D195" s="79">
        <v>10</v>
      </c>
      <c r="E195" s="80"/>
      <c r="F195" s="81"/>
      <c r="G195" s="78"/>
      <c r="H195" s="82"/>
      <c r="I195" s="83"/>
      <c r="J195" s="83"/>
      <c r="K195" s="84"/>
      <c r="L195" s="75">
        <v>195</v>
      </c>
      <c r="M195" s="75"/>
      <c r="N195" s="76">
        <v>207</v>
      </c>
      <c r="O195" s="107" t="str">
        <f>REPLACE(INDEX(GroupVertices[Group], MATCH(Edges[[#This Row],[Vertex 1]],GroupVertices[Vertex],0)),1,1,"")</f>
        <v>1</v>
      </c>
      <c r="P195" s="107" t="str">
        <f>REPLACE(INDEX(GroupVertices[Group], MATCH(Edges[[#This Row],[Vertex 2]],GroupVertices[Vertex],0)),1,1,"")</f>
        <v>1</v>
      </c>
    </row>
    <row r="196" spans="1:16" ht="16.5" thickTop="1" thickBot="1" x14ac:dyDescent="0.3">
      <c r="A196" s="77" t="s">
        <v>183</v>
      </c>
      <c r="B196" s="77" t="s">
        <v>187</v>
      </c>
      <c r="C196" s="78"/>
      <c r="D196" s="79">
        <v>1.9611650485436893</v>
      </c>
      <c r="E196" s="80"/>
      <c r="F196" s="81"/>
      <c r="G196" s="78"/>
      <c r="H196" s="82"/>
      <c r="I196" s="83"/>
      <c r="J196" s="83"/>
      <c r="K196" s="84"/>
      <c r="L196" s="75">
        <v>196</v>
      </c>
      <c r="M196" s="75"/>
      <c r="N196" s="76">
        <v>23</v>
      </c>
      <c r="O196" s="107" t="str">
        <f>REPLACE(INDEX(GroupVertices[Group], MATCH(Edges[[#This Row],[Vertex 1]],GroupVertices[Vertex],0)),1,1,"")</f>
        <v>1</v>
      </c>
      <c r="P196" s="107" t="str">
        <f>REPLACE(INDEX(GroupVertices[Group], MATCH(Edges[[#This Row],[Vertex 2]],GroupVertices[Vertex],0)),1,1,"")</f>
        <v>1</v>
      </c>
    </row>
    <row r="197" spans="1:16" ht="16.5" thickTop="1" thickBot="1" x14ac:dyDescent="0.3">
      <c r="A197" s="77" t="s">
        <v>183</v>
      </c>
      <c r="B197" s="77" t="s">
        <v>205</v>
      </c>
      <c r="C197" s="78"/>
      <c r="D197" s="79">
        <v>1.1310679611650485</v>
      </c>
      <c r="E197" s="80"/>
      <c r="F197" s="81"/>
      <c r="G197" s="78"/>
      <c r="H197" s="82"/>
      <c r="I197" s="83"/>
      <c r="J197" s="83"/>
      <c r="K197" s="84"/>
      <c r="L197" s="75">
        <v>197</v>
      </c>
      <c r="M197" s="75"/>
      <c r="N197" s="76">
        <v>4</v>
      </c>
      <c r="O197" s="107" t="str">
        <f>REPLACE(INDEX(GroupVertices[Group], MATCH(Edges[[#This Row],[Vertex 1]],GroupVertices[Vertex],0)),1,1,"")</f>
        <v>1</v>
      </c>
      <c r="P197" s="107" t="str">
        <f>REPLACE(INDEX(GroupVertices[Group], MATCH(Edges[[#This Row],[Vertex 2]],GroupVertices[Vertex],0)),1,1,"")</f>
        <v>1</v>
      </c>
    </row>
    <row r="198" spans="1:16" ht="16.5" thickTop="1" thickBot="1" x14ac:dyDescent="0.3">
      <c r="A198" s="77" t="s">
        <v>183</v>
      </c>
      <c r="B198" s="77" t="s">
        <v>188</v>
      </c>
      <c r="C198" s="78"/>
      <c r="D198" s="79">
        <v>1.5242718446601942</v>
      </c>
      <c r="E198" s="80"/>
      <c r="F198" s="81"/>
      <c r="G198" s="78"/>
      <c r="H198" s="82"/>
      <c r="I198" s="83"/>
      <c r="J198" s="83"/>
      <c r="K198" s="84"/>
      <c r="L198" s="75">
        <v>198</v>
      </c>
      <c r="M198" s="75"/>
      <c r="N198" s="76">
        <v>13</v>
      </c>
      <c r="O198" s="107" t="str">
        <f>REPLACE(INDEX(GroupVertices[Group], MATCH(Edges[[#This Row],[Vertex 1]],GroupVertices[Vertex],0)),1,1,"")</f>
        <v>1</v>
      </c>
      <c r="P198" s="107" t="str">
        <f>REPLACE(INDEX(GroupVertices[Group], MATCH(Edges[[#This Row],[Vertex 2]],GroupVertices[Vertex],0)),1,1,"")</f>
        <v>1</v>
      </c>
    </row>
    <row r="199" spans="1:16" ht="16.5" thickTop="1" thickBot="1" x14ac:dyDescent="0.3">
      <c r="A199" s="77" t="s">
        <v>183</v>
      </c>
      <c r="B199" s="77" t="s">
        <v>190</v>
      </c>
      <c r="C199" s="78"/>
      <c r="D199" s="79">
        <v>1.4805825242718447</v>
      </c>
      <c r="E199" s="80"/>
      <c r="F199" s="81"/>
      <c r="G199" s="78"/>
      <c r="H199" s="82"/>
      <c r="I199" s="83"/>
      <c r="J199" s="83"/>
      <c r="K199" s="84"/>
      <c r="L199" s="75">
        <v>199</v>
      </c>
      <c r="M199" s="75"/>
      <c r="N199" s="76">
        <v>12</v>
      </c>
      <c r="O199" s="107" t="str">
        <f>REPLACE(INDEX(GroupVertices[Group], MATCH(Edges[[#This Row],[Vertex 1]],GroupVertices[Vertex],0)),1,1,"")</f>
        <v>1</v>
      </c>
      <c r="P199" s="107" t="str">
        <f>REPLACE(INDEX(GroupVertices[Group], MATCH(Edges[[#This Row],[Vertex 2]],GroupVertices[Vertex],0)),1,1,"")</f>
        <v>1</v>
      </c>
    </row>
    <row r="200" spans="1:16" ht="16.5" thickTop="1" thickBot="1" x14ac:dyDescent="0.3">
      <c r="A200" s="77" t="s">
        <v>183</v>
      </c>
      <c r="B200" s="77" t="s">
        <v>206</v>
      </c>
      <c r="C200" s="78"/>
      <c r="D200" s="79">
        <v>1.0436893203883495</v>
      </c>
      <c r="E200" s="80"/>
      <c r="F200" s="81"/>
      <c r="G200" s="78"/>
      <c r="H200" s="82"/>
      <c r="I200" s="83"/>
      <c r="J200" s="83"/>
      <c r="K200" s="84"/>
      <c r="L200" s="75">
        <v>200</v>
      </c>
      <c r="M200" s="75"/>
      <c r="N200" s="76">
        <v>2</v>
      </c>
      <c r="O200" s="107" t="str">
        <f>REPLACE(INDEX(GroupVertices[Group], MATCH(Edges[[#This Row],[Vertex 1]],GroupVertices[Vertex],0)),1,1,"")</f>
        <v>1</v>
      </c>
      <c r="P200" s="107" t="str">
        <f>REPLACE(INDEX(GroupVertices[Group], MATCH(Edges[[#This Row],[Vertex 2]],GroupVertices[Vertex],0)),1,1,"")</f>
        <v>1</v>
      </c>
    </row>
    <row r="201" spans="1:16" ht="16.5" thickTop="1" thickBot="1" x14ac:dyDescent="0.3">
      <c r="A201" s="77" t="s">
        <v>183</v>
      </c>
      <c r="B201" s="77" t="s">
        <v>234</v>
      </c>
      <c r="C201" s="78"/>
      <c r="D201" s="79">
        <v>1.1310679611650485</v>
      </c>
      <c r="E201" s="80"/>
      <c r="F201" s="81"/>
      <c r="G201" s="78"/>
      <c r="H201" s="82"/>
      <c r="I201" s="83"/>
      <c r="J201" s="83"/>
      <c r="K201" s="84"/>
      <c r="L201" s="75">
        <v>201</v>
      </c>
      <c r="M201" s="75"/>
      <c r="N201" s="76">
        <v>4</v>
      </c>
      <c r="O201" s="107" t="str">
        <f>REPLACE(INDEX(GroupVertices[Group], MATCH(Edges[[#This Row],[Vertex 1]],GroupVertices[Vertex],0)),1,1,"")</f>
        <v>1</v>
      </c>
      <c r="P201" s="107" t="str">
        <f>REPLACE(INDEX(GroupVertices[Group], MATCH(Edges[[#This Row],[Vertex 2]],GroupVertices[Vertex],0)),1,1,"")</f>
        <v>1</v>
      </c>
    </row>
    <row r="202" spans="1:16" ht="16.5" thickTop="1" thickBot="1" x14ac:dyDescent="0.3">
      <c r="A202" s="77" t="s">
        <v>183</v>
      </c>
      <c r="B202" s="77" t="s">
        <v>191</v>
      </c>
      <c r="C202" s="78"/>
      <c r="D202" s="79">
        <v>1.0436893203883495</v>
      </c>
      <c r="E202" s="80"/>
      <c r="F202" s="81"/>
      <c r="G202" s="78"/>
      <c r="H202" s="82"/>
      <c r="I202" s="83"/>
      <c r="J202" s="83"/>
      <c r="K202" s="84"/>
      <c r="L202" s="75">
        <v>202</v>
      </c>
      <c r="M202" s="75"/>
      <c r="N202" s="76">
        <v>2</v>
      </c>
      <c r="O202" s="107" t="str">
        <f>REPLACE(INDEX(GroupVertices[Group], MATCH(Edges[[#This Row],[Vertex 1]],GroupVertices[Vertex],0)),1,1,"")</f>
        <v>1</v>
      </c>
      <c r="P202" s="107" t="str">
        <f>REPLACE(INDEX(GroupVertices[Group], MATCH(Edges[[#This Row],[Vertex 2]],GroupVertices[Vertex],0)),1,1,"")</f>
        <v>1</v>
      </c>
    </row>
    <row r="203" spans="1:16" ht="16.5" thickTop="1" thickBot="1" x14ac:dyDescent="0.3">
      <c r="A203" s="77" t="s">
        <v>183</v>
      </c>
      <c r="B203" s="77" t="s">
        <v>207</v>
      </c>
      <c r="C203" s="78"/>
      <c r="D203" s="79">
        <v>1.2184466019417475</v>
      </c>
      <c r="E203" s="80"/>
      <c r="F203" s="81"/>
      <c r="G203" s="78"/>
      <c r="H203" s="82"/>
      <c r="I203" s="83"/>
      <c r="J203" s="83"/>
      <c r="K203" s="84"/>
      <c r="L203" s="75">
        <v>203</v>
      </c>
      <c r="M203" s="75"/>
      <c r="N203" s="76">
        <v>6</v>
      </c>
      <c r="O203" s="107" t="str">
        <f>REPLACE(INDEX(GroupVertices[Group], MATCH(Edges[[#This Row],[Vertex 1]],GroupVertices[Vertex],0)),1,1,"")</f>
        <v>1</v>
      </c>
      <c r="P203" s="107" t="str">
        <f>REPLACE(INDEX(GroupVertices[Group], MATCH(Edges[[#This Row],[Vertex 2]],GroupVertices[Vertex],0)),1,1,"")</f>
        <v>1</v>
      </c>
    </row>
    <row r="204" spans="1:16" ht="16.5" thickTop="1" thickBot="1" x14ac:dyDescent="0.3">
      <c r="A204" s="77" t="s">
        <v>183</v>
      </c>
      <c r="B204" s="77" t="s">
        <v>194</v>
      </c>
      <c r="C204" s="78"/>
      <c r="D204" s="79">
        <v>1.4805825242718447</v>
      </c>
      <c r="E204" s="80"/>
      <c r="F204" s="81"/>
      <c r="G204" s="78"/>
      <c r="H204" s="82"/>
      <c r="I204" s="83"/>
      <c r="J204" s="83"/>
      <c r="K204" s="84"/>
      <c r="L204" s="75">
        <v>204</v>
      </c>
      <c r="M204" s="75"/>
      <c r="N204" s="76">
        <v>12</v>
      </c>
      <c r="O204" s="107" t="str">
        <f>REPLACE(INDEX(GroupVertices[Group], MATCH(Edges[[#This Row],[Vertex 1]],GroupVertices[Vertex],0)),1,1,"")</f>
        <v>1</v>
      </c>
      <c r="P204" s="107" t="str">
        <f>REPLACE(INDEX(GroupVertices[Group], MATCH(Edges[[#This Row],[Vertex 2]],GroupVertices[Vertex],0)),1,1,"")</f>
        <v>1</v>
      </c>
    </row>
    <row r="205" spans="1:16" ht="16.5" thickTop="1" thickBot="1" x14ac:dyDescent="0.3">
      <c r="A205" s="77" t="s">
        <v>183</v>
      </c>
      <c r="B205" s="77" t="s">
        <v>198</v>
      </c>
      <c r="C205" s="78"/>
      <c r="D205" s="79">
        <v>2.266990291262136</v>
      </c>
      <c r="E205" s="80"/>
      <c r="F205" s="81"/>
      <c r="G205" s="78"/>
      <c r="H205" s="82"/>
      <c r="I205" s="83"/>
      <c r="J205" s="83"/>
      <c r="K205" s="84"/>
      <c r="L205" s="75">
        <v>205</v>
      </c>
      <c r="M205" s="75"/>
      <c r="N205" s="76">
        <v>30</v>
      </c>
      <c r="O205" s="107" t="str">
        <f>REPLACE(INDEX(GroupVertices[Group], MATCH(Edges[[#This Row],[Vertex 1]],GroupVertices[Vertex],0)),1,1,"")</f>
        <v>1</v>
      </c>
      <c r="P205" s="107" t="str">
        <f>REPLACE(INDEX(GroupVertices[Group], MATCH(Edges[[#This Row],[Vertex 2]],GroupVertices[Vertex],0)),1,1,"")</f>
        <v>1</v>
      </c>
    </row>
    <row r="206" spans="1:16" ht="16.5" thickTop="1" thickBot="1" x14ac:dyDescent="0.3">
      <c r="A206" s="77" t="s">
        <v>183</v>
      </c>
      <c r="B206" s="77" t="s">
        <v>199</v>
      </c>
      <c r="C206" s="78"/>
      <c r="D206" s="79">
        <v>1.1310679611650485</v>
      </c>
      <c r="E206" s="80"/>
      <c r="F206" s="81"/>
      <c r="G206" s="78"/>
      <c r="H206" s="82"/>
      <c r="I206" s="83"/>
      <c r="J206" s="83"/>
      <c r="K206" s="84"/>
      <c r="L206" s="75">
        <v>206</v>
      </c>
      <c r="M206" s="75"/>
      <c r="N206" s="76">
        <v>4</v>
      </c>
      <c r="O206" s="107" t="str">
        <f>REPLACE(INDEX(GroupVertices[Group], MATCH(Edges[[#This Row],[Vertex 1]],GroupVertices[Vertex],0)),1,1,"")</f>
        <v>1</v>
      </c>
      <c r="P206" s="107" t="str">
        <f>REPLACE(INDEX(GroupVertices[Group], MATCH(Edges[[#This Row],[Vertex 2]],GroupVertices[Vertex],0)),1,1,"")</f>
        <v>1</v>
      </c>
    </row>
    <row r="207" spans="1:16" ht="16.5" thickTop="1" thickBot="1" x14ac:dyDescent="0.3">
      <c r="A207" s="77" t="s">
        <v>212</v>
      </c>
      <c r="B207" s="77" t="s">
        <v>188</v>
      </c>
      <c r="C207" s="78"/>
      <c r="D207" s="79">
        <v>1.087378640776699</v>
      </c>
      <c r="E207" s="80"/>
      <c r="F207" s="81"/>
      <c r="G207" s="78"/>
      <c r="H207" s="82"/>
      <c r="I207" s="83"/>
      <c r="J207" s="83"/>
      <c r="K207" s="84"/>
      <c r="L207" s="75">
        <v>207</v>
      </c>
      <c r="M207" s="75"/>
      <c r="N207" s="76">
        <v>3</v>
      </c>
      <c r="O207" s="107" t="str">
        <f>REPLACE(INDEX(GroupVertices[Group], MATCH(Edges[[#This Row],[Vertex 1]],GroupVertices[Vertex],0)),1,1,"")</f>
        <v>1</v>
      </c>
      <c r="P207" s="107" t="str">
        <f>REPLACE(INDEX(GroupVertices[Group], MATCH(Edges[[#This Row],[Vertex 2]],GroupVertices[Vertex],0)),1,1,"")</f>
        <v>1</v>
      </c>
    </row>
    <row r="208" spans="1:16" ht="16.5" thickTop="1" thickBot="1" x14ac:dyDescent="0.3">
      <c r="A208" s="77" t="s">
        <v>212</v>
      </c>
      <c r="B208" s="77" t="s">
        <v>190</v>
      </c>
      <c r="C208" s="78"/>
      <c r="D208" s="79">
        <v>1.0436893203883495</v>
      </c>
      <c r="E208" s="80"/>
      <c r="F208" s="81"/>
      <c r="G208" s="78"/>
      <c r="H208" s="82"/>
      <c r="I208" s="83"/>
      <c r="J208" s="83"/>
      <c r="K208" s="84"/>
      <c r="L208" s="75">
        <v>208</v>
      </c>
      <c r="M208" s="75"/>
      <c r="N208" s="76">
        <v>2</v>
      </c>
      <c r="O208" s="107" t="str">
        <f>REPLACE(INDEX(GroupVertices[Group], MATCH(Edges[[#This Row],[Vertex 1]],GroupVertices[Vertex],0)),1,1,"")</f>
        <v>1</v>
      </c>
      <c r="P208" s="107" t="str">
        <f>REPLACE(INDEX(GroupVertices[Group], MATCH(Edges[[#This Row],[Vertex 2]],GroupVertices[Vertex],0)),1,1,"")</f>
        <v>1</v>
      </c>
    </row>
    <row r="209" spans="1:16" ht="16.5" thickTop="1" thickBot="1" x14ac:dyDescent="0.3">
      <c r="A209" s="77" t="s">
        <v>212</v>
      </c>
      <c r="B209" s="77" t="s">
        <v>195</v>
      </c>
      <c r="C209" s="78"/>
      <c r="D209" s="79">
        <v>1</v>
      </c>
      <c r="E209" s="80"/>
      <c r="F209" s="81"/>
      <c r="G209" s="78"/>
      <c r="H209" s="82"/>
      <c r="I209" s="83"/>
      <c r="J209" s="83"/>
      <c r="K209" s="84"/>
      <c r="L209" s="75">
        <v>209</v>
      </c>
      <c r="M209" s="75"/>
      <c r="N209" s="76">
        <v>1</v>
      </c>
      <c r="O209" s="107" t="str">
        <f>REPLACE(INDEX(GroupVertices[Group], MATCH(Edges[[#This Row],[Vertex 1]],GroupVertices[Vertex],0)),1,1,"")</f>
        <v>1</v>
      </c>
      <c r="P209" s="107" t="str">
        <f>REPLACE(INDEX(GroupVertices[Group], MATCH(Edges[[#This Row],[Vertex 2]],GroupVertices[Vertex],0)),1,1,"")</f>
        <v>1</v>
      </c>
    </row>
    <row r="210" spans="1:16" ht="16.5" thickTop="1" thickBot="1" x14ac:dyDescent="0.3">
      <c r="A210" s="77" t="s">
        <v>212</v>
      </c>
      <c r="B210" s="77" t="s">
        <v>199</v>
      </c>
      <c r="C210" s="78"/>
      <c r="D210" s="79">
        <v>1</v>
      </c>
      <c r="E210" s="80"/>
      <c r="F210" s="81"/>
      <c r="G210" s="78"/>
      <c r="H210" s="82"/>
      <c r="I210" s="83"/>
      <c r="J210" s="83"/>
      <c r="K210" s="84"/>
      <c r="L210" s="75">
        <v>210</v>
      </c>
      <c r="M210" s="75"/>
      <c r="N210" s="76">
        <v>1</v>
      </c>
      <c r="O210" s="107" t="str">
        <f>REPLACE(INDEX(GroupVertices[Group], MATCH(Edges[[#This Row],[Vertex 1]],GroupVertices[Vertex],0)),1,1,"")</f>
        <v>1</v>
      </c>
      <c r="P210" s="107" t="str">
        <f>REPLACE(INDEX(GroupVertices[Group], MATCH(Edges[[#This Row],[Vertex 2]],GroupVertices[Vertex],0)),1,1,"")</f>
        <v>1</v>
      </c>
    </row>
    <row r="211" spans="1:16" ht="16.5" thickTop="1" thickBot="1" x14ac:dyDescent="0.3">
      <c r="A211" s="77" t="s">
        <v>231</v>
      </c>
      <c r="B211" s="77" t="s">
        <v>232</v>
      </c>
      <c r="C211" s="78"/>
      <c r="D211" s="79">
        <v>1</v>
      </c>
      <c r="E211" s="80"/>
      <c r="F211" s="81"/>
      <c r="G211" s="78"/>
      <c r="H211" s="82"/>
      <c r="I211" s="83"/>
      <c r="J211" s="83"/>
      <c r="K211" s="84"/>
      <c r="L211" s="75">
        <v>211</v>
      </c>
      <c r="M211" s="75"/>
      <c r="N211" s="76">
        <v>1</v>
      </c>
      <c r="O211" s="107" t="str">
        <f>REPLACE(INDEX(GroupVertices[Group], MATCH(Edges[[#This Row],[Vertex 1]],GroupVertices[Vertex],0)),1,1,"")</f>
        <v>1</v>
      </c>
      <c r="P211" s="107" t="str">
        <f>REPLACE(INDEX(GroupVertices[Group], MATCH(Edges[[#This Row],[Vertex 2]],GroupVertices[Vertex],0)),1,1,"")</f>
        <v>1</v>
      </c>
    </row>
    <row r="212" spans="1:16" ht="16.5" thickTop="1" thickBot="1" x14ac:dyDescent="0.3">
      <c r="A212" s="77" t="s">
        <v>184</v>
      </c>
      <c r="B212" s="77" t="s">
        <v>188</v>
      </c>
      <c r="C212" s="78"/>
      <c r="D212" s="79">
        <v>1</v>
      </c>
      <c r="E212" s="80"/>
      <c r="F212" s="81"/>
      <c r="G212" s="78"/>
      <c r="H212" s="82"/>
      <c r="I212" s="83"/>
      <c r="J212" s="83"/>
      <c r="K212" s="84"/>
      <c r="L212" s="75">
        <v>212</v>
      </c>
      <c r="M212" s="75"/>
      <c r="N212" s="76">
        <v>1</v>
      </c>
      <c r="O212" s="107" t="str">
        <f>REPLACE(INDEX(GroupVertices[Group], MATCH(Edges[[#This Row],[Vertex 1]],GroupVertices[Vertex],0)),1,1,"")</f>
        <v>1</v>
      </c>
      <c r="P212" s="107" t="str">
        <f>REPLACE(INDEX(GroupVertices[Group], MATCH(Edges[[#This Row],[Vertex 2]],GroupVertices[Vertex],0)),1,1,"")</f>
        <v>1</v>
      </c>
    </row>
    <row r="213" spans="1:16" ht="16.5" thickTop="1" thickBot="1" x14ac:dyDescent="0.3">
      <c r="A213" s="77" t="s">
        <v>184</v>
      </c>
      <c r="B213" s="77" t="s">
        <v>191</v>
      </c>
      <c r="C213" s="78"/>
      <c r="D213" s="79">
        <v>1.8737864077669903</v>
      </c>
      <c r="E213" s="80"/>
      <c r="F213" s="81"/>
      <c r="G213" s="78"/>
      <c r="H213" s="82"/>
      <c r="I213" s="83"/>
      <c r="J213" s="83"/>
      <c r="K213" s="84"/>
      <c r="L213" s="75">
        <v>213</v>
      </c>
      <c r="M213" s="75"/>
      <c r="N213" s="76">
        <v>21</v>
      </c>
      <c r="O213" s="107" t="str">
        <f>REPLACE(INDEX(GroupVertices[Group], MATCH(Edges[[#This Row],[Vertex 1]],GroupVertices[Vertex],0)),1,1,"")</f>
        <v>1</v>
      </c>
      <c r="P213" s="107" t="str">
        <f>REPLACE(INDEX(GroupVertices[Group], MATCH(Edges[[#This Row],[Vertex 2]],GroupVertices[Vertex],0)),1,1,"")</f>
        <v>1</v>
      </c>
    </row>
    <row r="214" spans="1:16" ht="16.5" thickTop="1" thickBot="1" x14ac:dyDescent="0.3">
      <c r="A214" s="77" t="s">
        <v>184</v>
      </c>
      <c r="B214" s="77" t="s">
        <v>192</v>
      </c>
      <c r="C214" s="78"/>
      <c r="D214" s="79">
        <v>2.1359223300970873</v>
      </c>
      <c r="E214" s="80"/>
      <c r="F214" s="81"/>
      <c r="G214" s="78"/>
      <c r="H214" s="82"/>
      <c r="I214" s="83"/>
      <c r="J214" s="83"/>
      <c r="K214" s="84"/>
      <c r="L214" s="75">
        <v>214</v>
      </c>
      <c r="M214" s="75"/>
      <c r="N214" s="76">
        <v>27</v>
      </c>
      <c r="O214" s="107" t="str">
        <f>REPLACE(INDEX(GroupVertices[Group], MATCH(Edges[[#This Row],[Vertex 1]],GroupVertices[Vertex],0)),1,1,"")</f>
        <v>1</v>
      </c>
      <c r="P214" s="107" t="str">
        <f>REPLACE(INDEX(GroupVertices[Group], MATCH(Edges[[#This Row],[Vertex 2]],GroupVertices[Vertex],0)),1,1,"")</f>
        <v>1</v>
      </c>
    </row>
    <row r="215" spans="1:16" ht="16.5" thickTop="1" thickBot="1" x14ac:dyDescent="0.3">
      <c r="A215" s="77" t="s">
        <v>184</v>
      </c>
      <c r="B215" s="77" t="s">
        <v>194</v>
      </c>
      <c r="C215" s="78"/>
      <c r="D215" s="79">
        <v>1.0436893203883495</v>
      </c>
      <c r="E215" s="80"/>
      <c r="F215" s="81"/>
      <c r="G215" s="78"/>
      <c r="H215" s="82"/>
      <c r="I215" s="83"/>
      <c r="J215" s="83"/>
      <c r="K215" s="84"/>
      <c r="L215" s="75">
        <v>215</v>
      </c>
      <c r="M215" s="75"/>
      <c r="N215" s="76">
        <v>2</v>
      </c>
      <c r="O215" s="107" t="str">
        <f>REPLACE(INDEX(GroupVertices[Group], MATCH(Edges[[#This Row],[Vertex 1]],GroupVertices[Vertex],0)),1,1,"")</f>
        <v>1</v>
      </c>
      <c r="P215" s="107" t="str">
        <f>REPLACE(INDEX(GroupVertices[Group], MATCH(Edges[[#This Row],[Vertex 2]],GroupVertices[Vertex],0)),1,1,"")</f>
        <v>1</v>
      </c>
    </row>
    <row r="216" spans="1:16" ht="16.5" thickTop="1" thickBot="1" x14ac:dyDescent="0.3">
      <c r="A216" s="77" t="s">
        <v>184</v>
      </c>
      <c r="B216" s="77" t="s">
        <v>196</v>
      </c>
      <c r="C216" s="78"/>
      <c r="D216" s="79">
        <v>2.4854368932038833</v>
      </c>
      <c r="E216" s="80"/>
      <c r="F216" s="81"/>
      <c r="G216" s="78"/>
      <c r="H216" s="82"/>
      <c r="I216" s="83"/>
      <c r="J216" s="83"/>
      <c r="K216" s="84"/>
      <c r="L216" s="75">
        <v>216</v>
      </c>
      <c r="M216" s="75"/>
      <c r="N216" s="76">
        <v>35</v>
      </c>
      <c r="O216" s="107" t="str">
        <f>REPLACE(INDEX(GroupVertices[Group], MATCH(Edges[[#This Row],[Vertex 1]],GroupVertices[Vertex],0)),1,1,"")</f>
        <v>1</v>
      </c>
      <c r="P216" s="107" t="str">
        <f>REPLACE(INDEX(GroupVertices[Group], MATCH(Edges[[#This Row],[Vertex 2]],GroupVertices[Vertex],0)),1,1,"")</f>
        <v>1</v>
      </c>
    </row>
    <row r="217" spans="1:16" ht="16.5" thickTop="1" thickBot="1" x14ac:dyDescent="0.3">
      <c r="A217" s="77" t="s">
        <v>184</v>
      </c>
      <c r="B217" s="77" t="s">
        <v>223</v>
      </c>
      <c r="C217" s="78"/>
      <c r="D217" s="79">
        <v>1.087378640776699</v>
      </c>
      <c r="E217" s="80"/>
      <c r="F217" s="81"/>
      <c r="G217" s="78"/>
      <c r="H217" s="82"/>
      <c r="I217" s="83"/>
      <c r="J217" s="83"/>
      <c r="K217" s="84"/>
      <c r="L217" s="75">
        <v>217</v>
      </c>
      <c r="M217" s="75"/>
      <c r="N217" s="76">
        <v>3</v>
      </c>
      <c r="O217" s="107" t="str">
        <f>REPLACE(INDEX(GroupVertices[Group], MATCH(Edges[[#This Row],[Vertex 1]],GroupVertices[Vertex],0)),1,1,"")</f>
        <v>1</v>
      </c>
      <c r="P217" s="107" t="str">
        <f>REPLACE(INDEX(GroupVertices[Group], MATCH(Edges[[#This Row],[Vertex 2]],GroupVertices[Vertex],0)),1,1,"")</f>
        <v>1</v>
      </c>
    </row>
    <row r="218" spans="1:16" ht="16.5" thickTop="1" thickBot="1" x14ac:dyDescent="0.3">
      <c r="A218" s="77" t="s">
        <v>184</v>
      </c>
      <c r="B218" s="77" t="s">
        <v>197</v>
      </c>
      <c r="C218" s="78"/>
      <c r="D218" s="79">
        <v>1</v>
      </c>
      <c r="E218" s="80"/>
      <c r="F218" s="81"/>
      <c r="G218" s="78"/>
      <c r="H218" s="82"/>
      <c r="I218" s="83"/>
      <c r="J218" s="83"/>
      <c r="K218" s="84"/>
      <c r="L218" s="75">
        <v>218</v>
      </c>
      <c r="M218" s="75"/>
      <c r="N218" s="76">
        <v>1</v>
      </c>
      <c r="O218" s="107" t="str">
        <f>REPLACE(INDEX(GroupVertices[Group], MATCH(Edges[[#This Row],[Vertex 1]],GroupVertices[Vertex],0)),1,1,"")</f>
        <v>1</v>
      </c>
      <c r="P218" s="107" t="str">
        <f>REPLACE(INDEX(GroupVertices[Group], MATCH(Edges[[#This Row],[Vertex 2]],GroupVertices[Vertex],0)),1,1,"")</f>
        <v>1</v>
      </c>
    </row>
    <row r="219" spans="1:16" ht="16.5" thickTop="1" thickBot="1" x14ac:dyDescent="0.3">
      <c r="A219" s="77" t="s">
        <v>184</v>
      </c>
      <c r="B219" s="77" t="s">
        <v>224</v>
      </c>
      <c r="C219" s="78"/>
      <c r="D219" s="79">
        <v>1.174757281553398</v>
      </c>
      <c r="E219" s="80"/>
      <c r="F219" s="81"/>
      <c r="G219" s="78"/>
      <c r="H219" s="82"/>
      <c r="I219" s="83"/>
      <c r="J219" s="83"/>
      <c r="K219" s="84"/>
      <c r="L219" s="75">
        <v>219</v>
      </c>
      <c r="M219" s="75"/>
      <c r="N219" s="76">
        <v>5</v>
      </c>
      <c r="O219" s="107" t="str">
        <f>REPLACE(INDEX(GroupVertices[Group], MATCH(Edges[[#This Row],[Vertex 1]],GroupVertices[Vertex],0)),1,1,"")</f>
        <v>1</v>
      </c>
      <c r="P219" s="107" t="str">
        <f>REPLACE(INDEX(GroupVertices[Group], MATCH(Edges[[#This Row],[Vertex 2]],GroupVertices[Vertex],0)),1,1,"")</f>
        <v>1</v>
      </c>
    </row>
    <row r="220" spans="1:16" ht="16.5" thickTop="1" thickBot="1" x14ac:dyDescent="0.3">
      <c r="A220" s="77" t="s">
        <v>184</v>
      </c>
      <c r="B220" s="77" t="s">
        <v>198</v>
      </c>
      <c r="C220" s="78"/>
      <c r="D220" s="79">
        <v>2.266990291262136</v>
      </c>
      <c r="E220" s="80"/>
      <c r="F220" s="81"/>
      <c r="G220" s="78"/>
      <c r="H220" s="82"/>
      <c r="I220" s="83"/>
      <c r="J220" s="83"/>
      <c r="K220" s="84"/>
      <c r="L220" s="75">
        <v>220</v>
      </c>
      <c r="M220" s="75"/>
      <c r="N220" s="76">
        <v>30</v>
      </c>
      <c r="O220" s="107" t="str">
        <f>REPLACE(INDEX(GroupVertices[Group], MATCH(Edges[[#This Row],[Vertex 1]],GroupVertices[Vertex],0)),1,1,"")</f>
        <v>1</v>
      </c>
      <c r="P220" s="107" t="str">
        <f>REPLACE(INDEX(GroupVertices[Group], MATCH(Edges[[#This Row],[Vertex 2]],GroupVertices[Vertex],0)),1,1,"")</f>
        <v>1</v>
      </c>
    </row>
    <row r="221" spans="1:16" ht="16.5" thickTop="1" thickBot="1" x14ac:dyDescent="0.3">
      <c r="A221" s="77" t="s">
        <v>184</v>
      </c>
      <c r="B221" s="77" t="s">
        <v>199</v>
      </c>
      <c r="C221" s="78"/>
      <c r="D221" s="79">
        <v>1.5679611650485437</v>
      </c>
      <c r="E221" s="80"/>
      <c r="F221" s="81"/>
      <c r="G221" s="78"/>
      <c r="H221" s="82"/>
      <c r="I221" s="83"/>
      <c r="J221" s="83"/>
      <c r="K221" s="84"/>
      <c r="L221" s="75">
        <v>221</v>
      </c>
      <c r="M221" s="75"/>
      <c r="N221" s="76">
        <v>14</v>
      </c>
      <c r="O221" s="107" t="str">
        <f>REPLACE(INDEX(GroupVertices[Group], MATCH(Edges[[#This Row],[Vertex 1]],GroupVertices[Vertex],0)),1,1,"")</f>
        <v>1</v>
      </c>
      <c r="P221" s="107" t="str">
        <f>REPLACE(INDEX(GroupVertices[Group], MATCH(Edges[[#This Row],[Vertex 2]],GroupVertices[Vertex],0)),1,1,"")</f>
        <v>1</v>
      </c>
    </row>
    <row r="222" spans="1:16" ht="16.5" thickTop="1" thickBot="1" x14ac:dyDescent="0.3">
      <c r="A222" s="77" t="s">
        <v>185</v>
      </c>
      <c r="B222" s="77" t="s">
        <v>190</v>
      </c>
      <c r="C222" s="78"/>
      <c r="D222" s="79">
        <v>1</v>
      </c>
      <c r="E222" s="80"/>
      <c r="F222" s="81"/>
      <c r="G222" s="78"/>
      <c r="H222" s="82"/>
      <c r="I222" s="83"/>
      <c r="J222" s="83"/>
      <c r="K222" s="84"/>
      <c r="L222" s="75">
        <v>222</v>
      </c>
      <c r="M222" s="75"/>
      <c r="N222" s="76">
        <v>1</v>
      </c>
      <c r="O222" s="107" t="str">
        <f>REPLACE(INDEX(GroupVertices[Group], MATCH(Edges[[#This Row],[Vertex 1]],GroupVertices[Vertex],0)),1,1,"")</f>
        <v>1</v>
      </c>
      <c r="P222" s="107" t="str">
        <f>REPLACE(INDEX(GroupVertices[Group], MATCH(Edges[[#This Row],[Vertex 2]],GroupVertices[Vertex],0)),1,1,"")</f>
        <v>1</v>
      </c>
    </row>
    <row r="223" spans="1:16" ht="16.5" thickTop="1" thickBot="1" x14ac:dyDescent="0.3">
      <c r="A223" s="77" t="s">
        <v>185</v>
      </c>
      <c r="B223" s="77" t="s">
        <v>194</v>
      </c>
      <c r="C223" s="78"/>
      <c r="D223" s="79">
        <v>1</v>
      </c>
      <c r="E223" s="80"/>
      <c r="F223" s="81"/>
      <c r="G223" s="78"/>
      <c r="H223" s="82"/>
      <c r="I223" s="83"/>
      <c r="J223" s="83"/>
      <c r="K223" s="84"/>
      <c r="L223" s="75">
        <v>223</v>
      </c>
      <c r="M223" s="75"/>
      <c r="N223" s="76">
        <v>1</v>
      </c>
      <c r="O223" s="107" t="str">
        <f>REPLACE(INDEX(GroupVertices[Group], MATCH(Edges[[#This Row],[Vertex 1]],GroupVertices[Vertex],0)),1,1,"")</f>
        <v>1</v>
      </c>
      <c r="P223" s="107" t="str">
        <f>REPLACE(INDEX(GroupVertices[Group], MATCH(Edges[[#This Row],[Vertex 2]],GroupVertices[Vertex],0)),1,1,"")</f>
        <v>1</v>
      </c>
    </row>
    <row r="224" spans="1:16" ht="16.5" thickTop="1" thickBot="1" x14ac:dyDescent="0.3">
      <c r="A224" s="77" t="s">
        <v>204</v>
      </c>
      <c r="B224" s="77" t="s">
        <v>188</v>
      </c>
      <c r="C224" s="78"/>
      <c r="D224" s="79">
        <v>1</v>
      </c>
      <c r="E224" s="80"/>
      <c r="F224" s="81"/>
      <c r="G224" s="78"/>
      <c r="H224" s="82"/>
      <c r="I224" s="83"/>
      <c r="J224" s="83"/>
      <c r="K224" s="84"/>
      <c r="L224" s="75">
        <v>224</v>
      </c>
      <c r="M224" s="75"/>
      <c r="N224" s="76">
        <v>1</v>
      </c>
      <c r="O224" s="107" t="str">
        <f>REPLACE(INDEX(GroupVertices[Group], MATCH(Edges[[#This Row],[Vertex 1]],GroupVertices[Vertex],0)),1,1,"")</f>
        <v>1</v>
      </c>
      <c r="P224" s="107" t="str">
        <f>REPLACE(INDEX(GroupVertices[Group], MATCH(Edges[[#This Row],[Vertex 2]],GroupVertices[Vertex],0)),1,1,"")</f>
        <v>1</v>
      </c>
    </row>
    <row r="225" spans="1:16" ht="16.5" thickTop="1" thickBot="1" x14ac:dyDescent="0.3">
      <c r="A225" s="77" t="s">
        <v>204</v>
      </c>
      <c r="B225" s="77" t="s">
        <v>189</v>
      </c>
      <c r="C225" s="78"/>
      <c r="D225" s="79">
        <v>1.1310679611650485</v>
      </c>
      <c r="E225" s="80"/>
      <c r="F225" s="81"/>
      <c r="G225" s="78"/>
      <c r="H225" s="82"/>
      <c r="I225" s="83"/>
      <c r="J225" s="83"/>
      <c r="K225" s="84"/>
      <c r="L225" s="75">
        <v>225</v>
      </c>
      <c r="M225" s="75"/>
      <c r="N225" s="76">
        <v>4</v>
      </c>
      <c r="O225" s="107" t="str">
        <f>REPLACE(INDEX(GroupVertices[Group], MATCH(Edges[[#This Row],[Vertex 1]],GroupVertices[Vertex],0)),1,1,"")</f>
        <v>1</v>
      </c>
      <c r="P225" s="107" t="str">
        <f>REPLACE(INDEX(GroupVertices[Group], MATCH(Edges[[#This Row],[Vertex 2]],GroupVertices[Vertex],0)),1,1,"")</f>
        <v>1</v>
      </c>
    </row>
    <row r="226" spans="1:16" ht="16.5" thickTop="1" thickBot="1" x14ac:dyDescent="0.3">
      <c r="A226" s="77" t="s">
        <v>204</v>
      </c>
      <c r="B226" s="77" t="s">
        <v>190</v>
      </c>
      <c r="C226" s="78"/>
      <c r="D226" s="79">
        <v>1.0436893203883495</v>
      </c>
      <c r="E226" s="80"/>
      <c r="F226" s="81"/>
      <c r="G226" s="78"/>
      <c r="H226" s="82"/>
      <c r="I226" s="83"/>
      <c r="J226" s="83"/>
      <c r="K226" s="84"/>
      <c r="L226" s="75">
        <v>226</v>
      </c>
      <c r="M226" s="75"/>
      <c r="N226" s="76">
        <v>2</v>
      </c>
      <c r="O226" s="107" t="str">
        <f>REPLACE(INDEX(GroupVertices[Group], MATCH(Edges[[#This Row],[Vertex 1]],GroupVertices[Vertex],0)),1,1,"")</f>
        <v>1</v>
      </c>
      <c r="P226" s="107" t="str">
        <f>REPLACE(INDEX(GroupVertices[Group], MATCH(Edges[[#This Row],[Vertex 2]],GroupVertices[Vertex],0)),1,1,"")</f>
        <v>1</v>
      </c>
    </row>
    <row r="227" spans="1:16" ht="16.5" thickTop="1" thickBot="1" x14ac:dyDescent="0.3">
      <c r="A227" s="77" t="s">
        <v>204</v>
      </c>
      <c r="B227" s="77" t="s">
        <v>209</v>
      </c>
      <c r="C227" s="78"/>
      <c r="D227" s="79">
        <v>1</v>
      </c>
      <c r="E227" s="80"/>
      <c r="F227" s="81"/>
      <c r="G227" s="78"/>
      <c r="H227" s="82"/>
      <c r="I227" s="83"/>
      <c r="J227" s="83"/>
      <c r="K227" s="84"/>
      <c r="L227" s="75">
        <v>227</v>
      </c>
      <c r="M227" s="75"/>
      <c r="N227" s="76">
        <v>1</v>
      </c>
      <c r="O227" s="107" t="str">
        <f>REPLACE(INDEX(GroupVertices[Group], MATCH(Edges[[#This Row],[Vertex 1]],GroupVertices[Vertex],0)),1,1,"")</f>
        <v>1</v>
      </c>
      <c r="P227" s="107" t="str">
        <f>REPLACE(INDEX(GroupVertices[Group], MATCH(Edges[[#This Row],[Vertex 2]],GroupVertices[Vertex],0)),1,1,"")</f>
        <v>1</v>
      </c>
    </row>
    <row r="228" spans="1:16" ht="16.5" thickTop="1" thickBot="1" x14ac:dyDescent="0.3">
      <c r="A228" s="77" t="s">
        <v>204</v>
      </c>
      <c r="B228" s="77" t="s">
        <v>195</v>
      </c>
      <c r="C228" s="78"/>
      <c r="D228" s="79">
        <v>1</v>
      </c>
      <c r="E228" s="80"/>
      <c r="F228" s="81"/>
      <c r="G228" s="78"/>
      <c r="H228" s="82"/>
      <c r="I228" s="83"/>
      <c r="J228" s="83"/>
      <c r="K228" s="84"/>
      <c r="L228" s="75">
        <v>228</v>
      </c>
      <c r="M228" s="75"/>
      <c r="N228" s="76">
        <v>1</v>
      </c>
      <c r="O228" s="107" t="str">
        <f>REPLACE(INDEX(GroupVertices[Group], MATCH(Edges[[#This Row],[Vertex 1]],GroupVertices[Vertex],0)),1,1,"")</f>
        <v>1</v>
      </c>
      <c r="P228" s="107" t="str">
        <f>REPLACE(INDEX(GroupVertices[Group], MATCH(Edges[[#This Row],[Vertex 2]],GroupVertices[Vertex],0)),1,1,"")</f>
        <v>1</v>
      </c>
    </row>
    <row r="229" spans="1:16" ht="16.5" thickTop="1" thickBot="1" x14ac:dyDescent="0.3">
      <c r="A229" s="77" t="s">
        <v>204</v>
      </c>
      <c r="B229" s="77" t="s">
        <v>198</v>
      </c>
      <c r="C229" s="78"/>
      <c r="D229" s="79">
        <v>1.2184466019417475</v>
      </c>
      <c r="E229" s="80"/>
      <c r="F229" s="81"/>
      <c r="G229" s="78"/>
      <c r="H229" s="82"/>
      <c r="I229" s="83"/>
      <c r="J229" s="83"/>
      <c r="K229" s="84"/>
      <c r="L229" s="75">
        <v>229</v>
      </c>
      <c r="M229" s="75"/>
      <c r="N229" s="76">
        <v>6</v>
      </c>
      <c r="O229" s="107" t="str">
        <f>REPLACE(INDEX(GroupVertices[Group], MATCH(Edges[[#This Row],[Vertex 1]],GroupVertices[Vertex],0)),1,1,"")</f>
        <v>1</v>
      </c>
      <c r="P229" s="107" t="str">
        <f>REPLACE(INDEX(GroupVertices[Group], MATCH(Edges[[#This Row],[Vertex 2]],GroupVertices[Vertex],0)),1,1,"")</f>
        <v>1</v>
      </c>
    </row>
    <row r="230" spans="1:16" ht="16.5" thickTop="1" thickBot="1" x14ac:dyDescent="0.3">
      <c r="A230" s="77" t="s">
        <v>204</v>
      </c>
      <c r="B230" s="77" t="s">
        <v>199</v>
      </c>
      <c r="C230" s="78"/>
      <c r="D230" s="79">
        <v>1.0436893203883495</v>
      </c>
      <c r="E230" s="80"/>
      <c r="F230" s="81"/>
      <c r="G230" s="78"/>
      <c r="H230" s="82"/>
      <c r="I230" s="83"/>
      <c r="J230" s="83"/>
      <c r="K230" s="84"/>
      <c r="L230" s="75">
        <v>230</v>
      </c>
      <c r="M230" s="75"/>
      <c r="N230" s="76">
        <v>2</v>
      </c>
      <c r="O230" s="107" t="str">
        <f>REPLACE(INDEX(GroupVertices[Group], MATCH(Edges[[#This Row],[Vertex 1]],GroupVertices[Vertex],0)),1,1,"")</f>
        <v>1</v>
      </c>
      <c r="P230" s="107" t="str">
        <f>REPLACE(INDEX(GroupVertices[Group], MATCH(Edges[[#This Row],[Vertex 2]],GroupVertices[Vertex],0)),1,1,"")</f>
        <v>1</v>
      </c>
    </row>
    <row r="231" spans="1:16" ht="16.5" thickTop="1" thickBot="1" x14ac:dyDescent="0.3">
      <c r="A231" s="77" t="s">
        <v>222</v>
      </c>
      <c r="B231" s="77" t="s">
        <v>196</v>
      </c>
      <c r="C231" s="78"/>
      <c r="D231" s="79">
        <v>1.0436893203883495</v>
      </c>
      <c r="E231" s="80"/>
      <c r="F231" s="81"/>
      <c r="G231" s="78"/>
      <c r="H231" s="82"/>
      <c r="I231" s="83"/>
      <c r="J231" s="83"/>
      <c r="K231" s="84"/>
      <c r="L231" s="75">
        <v>231</v>
      </c>
      <c r="M231" s="75"/>
      <c r="N231" s="76">
        <v>2</v>
      </c>
      <c r="O231" s="107" t="str">
        <f>REPLACE(INDEX(GroupVertices[Group], MATCH(Edges[[#This Row],[Vertex 1]],GroupVertices[Vertex],0)),1,1,"")</f>
        <v>1</v>
      </c>
      <c r="P231" s="107" t="str">
        <f>REPLACE(INDEX(GroupVertices[Group], MATCH(Edges[[#This Row],[Vertex 2]],GroupVertices[Vertex],0)),1,1,"")</f>
        <v>1</v>
      </c>
    </row>
    <row r="232" spans="1:16" ht="16.5" thickTop="1" thickBot="1" x14ac:dyDescent="0.3">
      <c r="A232" s="77" t="s">
        <v>213</v>
      </c>
      <c r="B232" s="77" t="s">
        <v>214</v>
      </c>
      <c r="C232" s="78"/>
      <c r="D232" s="79">
        <v>1</v>
      </c>
      <c r="E232" s="80"/>
      <c r="F232" s="81"/>
      <c r="G232" s="78"/>
      <c r="H232" s="82"/>
      <c r="I232" s="83"/>
      <c r="J232" s="83"/>
      <c r="K232" s="84"/>
      <c r="L232" s="75">
        <v>232</v>
      </c>
      <c r="M232" s="75"/>
      <c r="N232" s="99">
        <v>1</v>
      </c>
      <c r="O232" s="107" t="str">
        <f>REPLACE(INDEX(GroupVertices[Group], MATCH(Edges[[#This Row],[Vertex 1]],GroupVertices[Vertex],0)),1,1,"")</f>
        <v>1</v>
      </c>
      <c r="P232" s="107" t="str">
        <f>REPLACE(INDEX(GroupVertices[Group], MATCH(Edges[[#This Row],[Vertex 2]],GroupVertices[Vertex],0)),1,1,"")</f>
        <v>1</v>
      </c>
    </row>
    <row r="233" spans="1:16" ht="16.5" thickTop="1" thickBot="1" x14ac:dyDescent="0.3">
      <c r="A233" s="77" t="s">
        <v>213</v>
      </c>
      <c r="B233" s="77" t="s">
        <v>186</v>
      </c>
      <c r="C233" s="78"/>
      <c r="D233" s="79">
        <v>1.0436893203883495</v>
      </c>
      <c r="E233" s="80"/>
      <c r="F233" s="81"/>
      <c r="G233" s="78"/>
      <c r="H233" s="82"/>
      <c r="I233" s="83"/>
      <c r="J233" s="83"/>
      <c r="K233" s="84"/>
      <c r="L233" s="75">
        <v>233</v>
      </c>
      <c r="M233" s="75"/>
      <c r="N233" s="99">
        <v>2</v>
      </c>
      <c r="O233" s="107" t="str">
        <f>REPLACE(INDEX(GroupVertices[Group], MATCH(Edges[[#This Row],[Vertex 1]],GroupVertices[Vertex],0)),1,1,"")</f>
        <v>1</v>
      </c>
      <c r="P233" s="107" t="str">
        <f>REPLACE(INDEX(GroupVertices[Group], MATCH(Edges[[#This Row],[Vertex 2]],GroupVertices[Vertex],0)),1,1,"")</f>
        <v>1</v>
      </c>
    </row>
    <row r="234" spans="1:16" ht="16.5" thickTop="1" thickBot="1" x14ac:dyDescent="0.3">
      <c r="A234" s="77" t="s">
        <v>213</v>
      </c>
      <c r="B234" s="77" t="s">
        <v>216</v>
      </c>
      <c r="C234" s="78"/>
      <c r="D234" s="79">
        <v>1</v>
      </c>
      <c r="E234" s="80"/>
      <c r="F234" s="81"/>
      <c r="G234" s="78"/>
      <c r="H234" s="82"/>
      <c r="I234" s="83"/>
      <c r="J234" s="83"/>
      <c r="K234" s="84"/>
      <c r="L234" s="75">
        <v>234</v>
      </c>
      <c r="M234" s="75"/>
      <c r="N234" s="99">
        <v>1</v>
      </c>
      <c r="O234" s="107" t="str">
        <f>REPLACE(INDEX(GroupVertices[Group], MATCH(Edges[[#This Row],[Vertex 1]],GroupVertices[Vertex],0)),1,1,"")</f>
        <v>1</v>
      </c>
      <c r="P234" s="107" t="str">
        <f>REPLACE(INDEX(GroupVertices[Group], MATCH(Edges[[#This Row],[Vertex 2]],GroupVertices[Vertex],0)),1,1,"")</f>
        <v>1</v>
      </c>
    </row>
    <row r="235" spans="1:16" ht="16.5" thickTop="1" thickBot="1" x14ac:dyDescent="0.3">
      <c r="A235" s="77" t="s">
        <v>213</v>
      </c>
      <c r="B235" s="77" t="s">
        <v>190</v>
      </c>
      <c r="C235" s="78"/>
      <c r="D235" s="79">
        <v>1.0436893203883495</v>
      </c>
      <c r="E235" s="80"/>
      <c r="F235" s="81"/>
      <c r="G235" s="78"/>
      <c r="H235" s="82"/>
      <c r="I235" s="83"/>
      <c r="J235" s="83"/>
      <c r="K235" s="84"/>
      <c r="L235" s="75">
        <v>235</v>
      </c>
      <c r="M235" s="75"/>
      <c r="N235" s="99">
        <v>2</v>
      </c>
      <c r="O235" s="107" t="str">
        <f>REPLACE(INDEX(GroupVertices[Group], MATCH(Edges[[#This Row],[Vertex 1]],GroupVertices[Vertex],0)),1,1,"")</f>
        <v>1</v>
      </c>
      <c r="P235" s="107" t="str">
        <f>REPLACE(INDEX(GroupVertices[Group], MATCH(Edges[[#This Row],[Vertex 2]],GroupVertices[Vertex],0)),1,1,"")</f>
        <v>1</v>
      </c>
    </row>
    <row r="236" spans="1:16" ht="16.5" thickTop="1" thickBot="1" x14ac:dyDescent="0.3">
      <c r="A236" s="77" t="s">
        <v>213</v>
      </c>
      <c r="B236" s="77" t="s">
        <v>220</v>
      </c>
      <c r="C236" s="78"/>
      <c r="D236" s="79">
        <v>1</v>
      </c>
      <c r="E236" s="80"/>
      <c r="F236" s="81"/>
      <c r="G236" s="78"/>
      <c r="H236" s="82"/>
      <c r="I236" s="83"/>
      <c r="J236" s="83"/>
      <c r="K236" s="84"/>
      <c r="L236" s="75">
        <v>236</v>
      </c>
      <c r="M236" s="75"/>
      <c r="N236" s="99">
        <v>1</v>
      </c>
      <c r="O236" s="107" t="str">
        <f>REPLACE(INDEX(GroupVertices[Group], MATCH(Edges[[#This Row],[Vertex 1]],GroupVertices[Vertex],0)),1,1,"")</f>
        <v>1</v>
      </c>
      <c r="P236" s="107" t="str">
        <f>REPLACE(INDEX(GroupVertices[Group], MATCH(Edges[[#This Row],[Vertex 2]],GroupVertices[Vertex],0)),1,1,"")</f>
        <v>1</v>
      </c>
    </row>
    <row r="237" spans="1:16" ht="16.5" thickTop="1" thickBot="1" x14ac:dyDescent="0.3">
      <c r="A237" s="77" t="s">
        <v>213</v>
      </c>
      <c r="B237" s="77" t="s">
        <v>197</v>
      </c>
      <c r="C237" s="78"/>
      <c r="D237" s="79">
        <v>1.0436893203883495</v>
      </c>
      <c r="E237" s="80"/>
      <c r="F237" s="81"/>
      <c r="G237" s="78"/>
      <c r="H237" s="82"/>
      <c r="I237" s="83"/>
      <c r="J237" s="83"/>
      <c r="K237" s="84"/>
      <c r="L237" s="75">
        <v>237</v>
      </c>
      <c r="M237" s="75"/>
      <c r="N237" s="99">
        <v>2</v>
      </c>
      <c r="O237" s="107" t="str">
        <f>REPLACE(INDEX(GroupVertices[Group], MATCH(Edges[[#This Row],[Vertex 1]],GroupVertices[Vertex],0)),1,1,"")</f>
        <v>1</v>
      </c>
      <c r="P237" s="107" t="str">
        <f>REPLACE(INDEX(GroupVertices[Group], MATCH(Edges[[#This Row],[Vertex 2]],GroupVertices[Vertex],0)),1,1,"")</f>
        <v>1</v>
      </c>
    </row>
    <row r="238" spans="1:16" ht="16.5" thickTop="1" thickBot="1" x14ac:dyDescent="0.3">
      <c r="A238" s="77" t="s">
        <v>213</v>
      </c>
      <c r="B238" s="77" t="s">
        <v>198</v>
      </c>
      <c r="C238" s="78"/>
      <c r="D238" s="79">
        <v>1.7427184466019416</v>
      </c>
      <c r="E238" s="80"/>
      <c r="F238" s="81"/>
      <c r="G238" s="78"/>
      <c r="H238" s="82"/>
      <c r="I238" s="83"/>
      <c r="J238" s="83"/>
      <c r="K238" s="84"/>
      <c r="L238" s="75">
        <v>238</v>
      </c>
      <c r="M238" s="75"/>
      <c r="N238" s="99">
        <v>18</v>
      </c>
      <c r="O238" s="107" t="str">
        <f>REPLACE(INDEX(GroupVertices[Group], MATCH(Edges[[#This Row],[Vertex 1]],GroupVertices[Vertex],0)),1,1,"")</f>
        <v>1</v>
      </c>
      <c r="P238" s="107" t="str">
        <f>REPLACE(INDEX(GroupVertices[Group], MATCH(Edges[[#This Row],[Vertex 2]],GroupVertices[Vertex],0)),1,1,"")</f>
        <v>1</v>
      </c>
    </row>
    <row r="239" spans="1:16" ht="16.5" thickTop="1" thickBot="1" x14ac:dyDescent="0.3">
      <c r="A239" s="77" t="s">
        <v>213</v>
      </c>
      <c r="B239" s="77" t="s">
        <v>199</v>
      </c>
      <c r="C239" s="78"/>
      <c r="D239" s="79">
        <v>1</v>
      </c>
      <c r="E239" s="80"/>
      <c r="F239" s="81"/>
      <c r="G239" s="78"/>
      <c r="H239" s="82"/>
      <c r="I239" s="83"/>
      <c r="J239" s="83"/>
      <c r="K239" s="84"/>
      <c r="L239" s="75">
        <v>239</v>
      </c>
      <c r="M239" s="75"/>
      <c r="N239" s="99">
        <v>1</v>
      </c>
      <c r="O239" s="107" t="str">
        <f>REPLACE(INDEX(GroupVertices[Group], MATCH(Edges[[#This Row],[Vertex 1]],GroupVertices[Vertex],0)),1,1,"")</f>
        <v>1</v>
      </c>
      <c r="P239" s="107" t="str">
        <f>REPLACE(INDEX(GroupVertices[Group], MATCH(Edges[[#This Row],[Vertex 2]],GroupVertices[Vertex],0)),1,1,"")</f>
        <v>1</v>
      </c>
    </row>
    <row r="240" spans="1:16" ht="16.5" thickTop="1" thickBot="1" x14ac:dyDescent="0.3">
      <c r="A240" s="77" t="s">
        <v>214</v>
      </c>
      <c r="B240" s="77" t="s">
        <v>186</v>
      </c>
      <c r="C240" s="78"/>
      <c r="D240" s="79">
        <v>1.0436893203883495</v>
      </c>
      <c r="E240" s="80"/>
      <c r="F240" s="81"/>
      <c r="G240" s="78"/>
      <c r="H240" s="82"/>
      <c r="I240" s="83"/>
      <c r="J240" s="83"/>
      <c r="K240" s="84"/>
      <c r="L240" s="75">
        <v>240</v>
      </c>
      <c r="M240" s="75"/>
      <c r="N240" s="99">
        <v>2</v>
      </c>
      <c r="O240" s="107" t="str">
        <f>REPLACE(INDEX(GroupVertices[Group], MATCH(Edges[[#This Row],[Vertex 1]],GroupVertices[Vertex],0)),1,1,"")</f>
        <v>1</v>
      </c>
      <c r="P240" s="107" t="str">
        <f>REPLACE(INDEX(GroupVertices[Group], MATCH(Edges[[#This Row],[Vertex 2]],GroupVertices[Vertex],0)),1,1,"")</f>
        <v>1</v>
      </c>
    </row>
    <row r="241" spans="1:16" ht="16.5" thickTop="1" thickBot="1" x14ac:dyDescent="0.3">
      <c r="A241" s="77" t="s">
        <v>214</v>
      </c>
      <c r="B241" s="77" t="s">
        <v>216</v>
      </c>
      <c r="C241" s="78"/>
      <c r="D241" s="79">
        <v>1</v>
      </c>
      <c r="E241" s="80"/>
      <c r="F241" s="81"/>
      <c r="G241" s="78"/>
      <c r="H241" s="82"/>
      <c r="I241" s="83"/>
      <c r="J241" s="83"/>
      <c r="K241" s="84"/>
      <c r="L241" s="75">
        <v>241</v>
      </c>
      <c r="M241" s="75"/>
      <c r="N241" s="99">
        <v>1</v>
      </c>
      <c r="O241" s="107" t="str">
        <f>REPLACE(INDEX(GroupVertices[Group], MATCH(Edges[[#This Row],[Vertex 1]],GroupVertices[Vertex],0)),1,1,"")</f>
        <v>1</v>
      </c>
      <c r="P241" s="107" t="str">
        <f>REPLACE(INDEX(GroupVertices[Group], MATCH(Edges[[#This Row],[Vertex 2]],GroupVertices[Vertex],0)),1,1,"")</f>
        <v>1</v>
      </c>
    </row>
    <row r="242" spans="1:16" ht="16.5" thickTop="1" thickBot="1" x14ac:dyDescent="0.3">
      <c r="A242" s="77" t="s">
        <v>214</v>
      </c>
      <c r="B242" s="77" t="s">
        <v>220</v>
      </c>
      <c r="C242" s="78"/>
      <c r="D242" s="79">
        <v>1</v>
      </c>
      <c r="E242" s="80"/>
      <c r="F242" s="81"/>
      <c r="G242" s="78"/>
      <c r="H242" s="82"/>
      <c r="I242" s="83"/>
      <c r="J242" s="83"/>
      <c r="K242" s="84"/>
      <c r="L242" s="75">
        <v>242</v>
      </c>
      <c r="M242" s="75"/>
      <c r="N242" s="99">
        <v>1</v>
      </c>
      <c r="O242" s="107" t="str">
        <f>REPLACE(INDEX(GroupVertices[Group], MATCH(Edges[[#This Row],[Vertex 1]],GroupVertices[Vertex],0)),1,1,"")</f>
        <v>1</v>
      </c>
      <c r="P242" s="107" t="str">
        <f>REPLACE(INDEX(GroupVertices[Group], MATCH(Edges[[#This Row],[Vertex 2]],GroupVertices[Vertex],0)),1,1,"")</f>
        <v>1</v>
      </c>
    </row>
    <row r="243" spans="1:16" ht="16.5" thickTop="1" thickBot="1" x14ac:dyDescent="0.3">
      <c r="A243" s="77" t="s">
        <v>214</v>
      </c>
      <c r="B243" s="77" t="s">
        <v>199</v>
      </c>
      <c r="C243" s="78"/>
      <c r="D243" s="79">
        <v>1.0436893203883495</v>
      </c>
      <c r="E243" s="80"/>
      <c r="F243" s="81"/>
      <c r="G243" s="78"/>
      <c r="H243" s="82"/>
      <c r="I243" s="83"/>
      <c r="J243" s="83"/>
      <c r="K243" s="84"/>
      <c r="L243" s="75">
        <v>243</v>
      </c>
      <c r="M243" s="75"/>
      <c r="N243" s="99">
        <v>2</v>
      </c>
      <c r="O243" s="107" t="str">
        <f>REPLACE(INDEX(GroupVertices[Group], MATCH(Edges[[#This Row],[Vertex 1]],GroupVertices[Vertex],0)),1,1,"")</f>
        <v>1</v>
      </c>
      <c r="P243" s="107" t="str">
        <f>REPLACE(INDEX(GroupVertices[Group], MATCH(Edges[[#This Row],[Vertex 2]],GroupVertices[Vertex],0)),1,1,"")</f>
        <v>1</v>
      </c>
    </row>
    <row r="244" spans="1:16" ht="16.5" thickTop="1" thickBot="1" x14ac:dyDescent="0.3">
      <c r="A244" s="77" t="s">
        <v>186</v>
      </c>
      <c r="B244" s="77" t="s">
        <v>216</v>
      </c>
      <c r="C244" s="78"/>
      <c r="D244" s="79">
        <v>1.0436893203883495</v>
      </c>
      <c r="E244" s="80"/>
      <c r="F244" s="81"/>
      <c r="G244" s="78"/>
      <c r="H244" s="82"/>
      <c r="I244" s="83"/>
      <c r="J244" s="83"/>
      <c r="K244" s="84"/>
      <c r="L244" s="75">
        <v>244</v>
      </c>
      <c r="M244" s="75"/>
      <c r="N244" s="99">
        <v>2</v>
      </c>
      <c r="O244" s="107" t="str">
        <f>REPLACE(INDEX(GroupVertices[Group], MATCH(Edges[[#This Row],[Vertex 1]],GroupVertices[Vertex],0)),1,1,"")</f>
        <v>1</v>
      </c>
      <c r="P244" s="107" t="str">
        <f>REPLACE(INDEX(GroupVertices[Group], MATCH(Edges[[#This Row],[Vertex 2]],GroupVertices[Vertex],0)),1,1,"")</f>
        <v>1</v>
      </c>
    </row>
    <row r="245" spans="1:16" ht="16.5" thickTop="1" thickBot="1" x14ac:dyDescent="0.3">
      <c r="A245" s="77" t="s">
        <v>186</v>
      </c>
      <c r="B245" s="77" t="s">
        <v>205</v>
      </c>
      <c r="C245" s="78"/>
      <c r="D245" s="79">
        <v>1.3932038834951457</v>
      </c>
      <c r="E245" s="80"/>
      <c r="F245" s="81"/>
      <c r="G245" s="78"/>
      <c r="H245" s="82"/>
      <c r="I245" s="83"/>
      <c r="J245" s="83"/>
      <c r="K245" s="84"/>
      <c r="L245" s="75">
        <v>245</v>
      </c>
      <c r="M245" s="75"/>
      <c r="N245" s="99">
        <v>10</v>
      </c>
      <c r="O245" s="107" t="str">
        <f>REPLACE(INDEX(GroupVertices[Group], MATCH(Edges[[#This Row],[Vertex 1]],GroupVertices[Vertex],0)),1,1,"")</f>
        <v>1</v>
      </c>
      <c r="P245" s="107" t="str">
        <f>REPLACE(INDEX(GroupVertices[Group], MATCH(Edges[[#This Row],[Vertex 2]],GroupVertices[Vertex],0)),1,1,"")</f>
        <v>1</v>
      </c>
    </row>
    <row r="246" spans="1:16" ht="16.5" thickTop="1" thickBot="1" x14ac:dyDescent="0.3">
      <c r="A246" s="77" t="s">
        <v>186</v>
      </c>
      <c r="B246" s="77" t="s">
        <v>188</v>
      </c>
      <c r="C246" s="78"/>
      <c r="D246" s="79">
        <v>1.6553398058252426</v>
      </c>
      <c r="E246" s="80"/>
      <c r="F246" s="81"/>
      <c r="G246" s="78"/>
      <c r="H246" s="82"/>
      <c r="I246" s="83"/>
      <c r="J246" s="83"/>
      <c r="K246" s="84"/>
      <c r="L246" s="75">
        <v>246</v>
      </c>
      <c r="M246" s="75"/>
      <c r="N246" s="99">
        <v>16</v>
      </c>
      <c r="O246" s="107" t="str">
        <f>REPLACE(INDEX(GroupVertices[Group], MATCH(Edges[[#This Row],[Vertex 1]],GroupVertices[Vertex],0)),1,1,"")</f>
        <v>1</v>
      </c>
      <c r="P246" s="107" t="str">
        <f>REPLACE(INDEX(GroupVertices[Group], MATCH(Edges[[#This Row],[Vertex 2]],GroupVertices[Vertex],0)),1,1,"")</f>
        <v>1</v>
      </c>
    </row>
    <row r="247" spans="1:16" ht="16.5" thickTop="1" thickBot="1" x14ac:dyDescent="0.3">
      <c r="A247" s="77" t="s">
        <v>186</v>
      </c>
      <c r="B247" s="77" t="s">
        <v>190</v>
      </c>
      <c r="C247" s="78"/>
      <c r="D247" s="79">
        <v>1.174757281553398</v>
      </c>
      <c r="E247" s="80"/>
      <c r="F247" s="81"/>
      <c r="G247" s="78"/>
      <c r="H247" s="82"/>
      <c r="I247" s="83"/>
      <c r="J247" s="83"/>
      <c r="K247" s="84"/>
      <c r="L247" s="75">
        <v>247</v>
      </c>
      <c r="M247" s="75"/>
      <c r="N247" s="99">
        <v>5</v>
      </c>
      <c r="O247" s="107" t="str">
        <f>REPLACE(INDEX(GroupVertices[Group], MATCH(Edges[[#This Row],[Vertex 1]],GroupVertices[Vertex],0)),1,1,"")</f>
        <v>1</v>
      </c>
      <c r="P247" s="107" t="str">
        <f>REPLACE(INDEX(GroupVertices[Group], MATCH(Edges[[#This Row],[Vertex 2]],GroupVertices[Vertex],0)),1,1,"")</f>
        <v>1</v>
      </c>
    </row>
    <row r="248" spans="1:16" ht="16.5" thickTop="1" thickBot="1" x14ac:dyDescent="0.3">
      <c r="A248" s="77" t="s">
        <v>186</v>
      </c>
      <c r="B248" s="77" t="s">
        <v>206</v>
      </c>
      <c r="C248" s="78"/>
      <c r="D248" s="79">
        <v>1.174757281553398</v>
      </c>
      <c r="E248" s="80"/>
      <c r="F248" s="81"/>
      <c r="G248" s="78"/>
      <c r="H248" s="82"/>
      <c r="I248" s="83"/>
      <c r="J248" s="83"/>
      <c r="K248" s="84"/>
      <c r="L248" s="75">
        <v>248</v>
      </c>
      <c r="M248" s="75"/>
      <c r="N248" s="99">
        <v>5</v>
      </c>
      <c r="O248" s="107" t="str">
        <f>REPLACE(INDEX(GroupVertices[Group], MATCH(Edges[[#This Row],[Vertex 1]],GroupVertices[Vertex],0)),1,1,"")</f>
        <v>1</v>
      </c>
      <c r="P248" s="107" t="str">
        <f>REPLACE(INDEX(GroupVertices[Group], MATCH(Edges[[#This Row],[Vertex 2]],GroupVertices[Vertex],0)),1,1,"")</f>
        <v>1</v>
      </c>
    </row>
    <row r="249" spans="1:16" ht="16.5" thickTop="1" thickBot="1" x14ac:dyDescent="0.3">
      <c r="A249" s="77" t="s">
        <v>186</v>
      </c>
      <c r="B249" s="77" t="s">
        <v>191</v>
      </c>
      <c r="C249" s="78"/>
      <c r="D249" s="79">
        <v>1.0436893203883495</v>
      </c>
      <c r="E249" s="80"/>
      <c r="F249" s="81"/>
      <c r="G249" s="78"/>
      <c r="H249" s="82"/>
      <c r="I249" s="83"/>
      <c r="J249" s="83"/>
      <c r="K249" s="84"/>
      <c r="L249" s="75">
        <v>249</v>
      </c>
      <c r="M249" s="75"/>
      <c r="N249" s="99">
        <v>2</v>
      </c>
      <c r="O249" s="107" t="str">
        <f>REPLACE(INDEX(GroupVertices[Group], MATCH(Edges[[#This Row],[Vertex 1]],GroupVertices[Vertex],0)),1,1,"")</f>
        <v>1</v>
      </c>
      <c r="P249" s="107" t="str">
        <f>REPLACE(INDEX(GroupVertices[Group], MATCH(Edges[[#This Row],[Vertex 2]],GroupVertices[Vertex],0)),1,1,"")</f>
        <v>1</v>
      </c>
    </row>
    <row r="250" spans="1:16" ht="16.5" thickTop="1" thickBot="1" x14ac:dyDescent="0.3">
      <c r="A250" s="77" t="s">
        <v>186</v>
      </c>
      <c r="B250" s="77" t="s">
        <v>220</v>
      </c>
      <c r="C250" s="78"/>
      <c r="D250" s="79">
        <v>1.0436893203883495</v>
      </c>
      <c r="E250" s="80"/>
      <c r="F250" s="81"/>
      <c r="G250" s="78"/>
      <c r="H250" s="82"/>
      <c r="I250" s="83"/>
      <c r="J250" s="83"/>
      <c r="K250" s="84"/>
      <c r="L250" s="75">
        <v>250</v>
      </c>
      <c r="M250" s="75"/>
      <c r="N250" s="99">
        <v>2</v>
      </c>
      <c r="O250" s="107" t="str">
        <f>REPLACE(INDEX(GroupVertices[Group], MATCH(Edges[[#This Row],[Vertex 1]],GroupVertices[Vertex],0)),1,1,"")</f>
        <v>1</v>
      </c>
      <c r="P250" s="107" t="str">
        <f>REPLACE(INDEX(GroupVertices[Group], MATCH(Edges[[#This Row],[Vertex 2]],GroupVertices[Vertex],0)),1,1,"")</f>
        <v>1</v>
      </c>
    </row>
    <row r="251" spans="1:16" ht="16.5" thickTop="1" thickBot="1" x14ac:dyDescent="0.3">
      <c r="A251" s="77" t="s">
        <v>186</v>
      </c>
      <c r="B251" s="77" t="s">
        <v>207</v>
      </c>
      <c r="C251" s="78"/>
      <c r="D251" s="79">
        <v>1.3058252427184467</v>
      </c>
      <c r="E251" s="80"/>
      <c r="F251" s="81"/>
      <c r="G251" s="78"/>
      <c r="H251" s="82"/>
      <c r="I251" s="83"/>
      <c r="J251" s="83"/>
      <c r="K251" s="84"/>
      <c r="L251" s="75">
        <v>251</v>
      </c>
      <c r="M251" s="75"/>
      <c r="N251" s="99">
        <v>8</v>
      </c>
      <c r="O251" s="107" t="str">
        <f>REPLACE(INDEX(GroupVertices[Group], MATCH(Edges[[#This Row],[Vertex 1]],GroupVertices[Vertex],0)),1,1,"")</f>
        <v>1</v>
      </c>
      <c r="P251" s="107" t="str">
        <f>REPLACE(INDEX(GroupVertices[Group], MATCH(Edges[[#This Row],[Vertex 2]],GroupVertices[Vertex],0)),1,1,"")</f>
        <v>1</v>
      </c>
    </row>
    <row r="252" spans="1:16" ht="16.5" thickTop="1" thickBot="1" x14ac:dyDescent="0.3">
      <c r="A252" s="77" t="s">
        <v>186</v>
      </c>
      <c r="B252" s="77" t="s">
        <v>194</v>
      </c>
      <c r="C252" s="78"/>
      <c r="D252" s="79">
        <v>1.262135922330097</v>
      </c>
      <c r="E252" s="80"/>
      <c r="F252" s="81"/>
      <c r="G252" s="78"/>
      <c r="H252" s="82"/>
      <c r="I252" s="83"/>
      <c r="J252" s="83"/>
      <c r="K252" s="84"/>
      <c r="L252" s="75">
        <v>252</v>
      </c>
      <c r="M252" s="75"/>
      <c r="N252" s="99">
        <v>7</v>
      </c>
      <c r="O252" s="107" t="str">
        <f>REPLACE(INDEX(GroupVertices[Group], MATCH(Edges[[#This Row],[Vertex 1]],GroupVertices[Vertex],0)),1,1,"")</f>
        <v>1</v>
      </c>
      <c r="P252" s="107" t="str">
        <f>REPLACE(INDEX(GroupVertices[Group], MATCH(Edges[[#This Row],[Vertex 2]],GroupVertices[Vertex],0)),1,1,"")</f>
        <v>1</v>
      </c>
    </row>
    <row r="253" spans="1:16" ht="16.5" thickTop="1" thickBot="1" x14ac:dyDescent="0.3">
      <c r="A253" s="77" t="s">
        <v>186</v>
      </c>
      <c r="B253" s="77" t="s">
        <v>195</v>
      </c>
      <c r="C253" s="78"/>
      <c r="D253" s="79">
        <v>1.262135922330097</v>
      </c>
      <c r="E253" s="80"/>
      <c r="F253" s="81"/>
      <c r="G253" s="78"/>
      <c r="H253" s="82"/>
      <c r="I253" s="83"/>
      <c r="J253" s="83"/>
      <c r="K253" s="84"/>
      <c r="L253" s="75">
        <v>253</v>
      </c>
      <c r="M253" s="75"/>
      <c r="N253" s="99">
        <v>7</v>
      </c>
      <c r="O253" s="107" t="str">
        <f>REPLACE(INDEX(GroupVertices[Group], MATCH(Edges[[#This Row],[Vertex 1]],GroupVertices[Vertex],0)),1,1,"")</f>
        <v>1</v>
      </c>
      <c r="P253" s="107" t="str">
        <f>REPLACE(INDEX(GroupVertices[Group], MATCH(Edges[[#This Row],[Vertex 2]],GroupVertices[Vertex],0)),1,1,"")</f>
        <v>1</v>
      </c>
    </row>
    <row r="254" spans="1:16" ht="16.5" thickTop="1" thickBot="1" x14ac:dyDescent="0.3">
      <c r="A254" s="77" t="s">
        <v>186</v>
      </c>
      <c r="B254" s="77" t="s">
        <v>198</v>
      </c>
      <c r="C254" s="78"/>
      <c r="D254" s="79">
        <v>1.3932038834951457</v>
      </c>
      <c r="E254" s="80"/>
      <c r="F254" s="81"/>
      <c r="G254" s="78"/>
      <c r="H254" s="82"/>
      <c r="I254" s="83"/>
      <c r="J254" s="83"/>
      <c r="K254" s="84"/>
      <c r="L254" s="75">
        <v>254</v>
      </c>
      <c r="M254" s="75"/>
      <c r="N254" s="99">
        <v>10</v>
      </c>
      <c r="O254" s="107" t="str">
        <f>REPLACE(INDEX(GroupVertices[Group], MATCH(Edges[[#This Row],[Vertex 1]],GroupVertices[Vertex],0)),1,1,"")</f>
        <v>1</v>
      </c>
      <c r="P254" s="107" t="str">
        <f>REPLACE(INDEX(GroupVertices[Group], MATCH(Edges[[#This Row],[Vertex 2]],GroupVertices[Vertex],0)),1,1,"")</f>
        <v>1</v>
      </c>
    </row>
    <row r="255" spans="1:16" ht="16.5" thickTop="1" thickBot="1" x14ac:dyDescent="0.3">
      <c r="A255" s="77" t="s">
        <v>186</v>
      </c>
      <c r="B255" s="77" t="s">
        <v>199</v>
      </c>
      <c r="C255" s="78"/>
      <c r="D255" s="79">
        <v>1.1310679611650485</v>
      </c>
      <c r="E255" s="80"/>
      <c r="F255" s="81"/>
      <c r="G255" s="78"/>
      <c r="H255" s="82"/>
      <c r="I255" s="83"/>
      <c r="J255" s="83"/>
      <c r="K255" s="84"/>
      <c r="L255" s="75">
        <v>255</v>
      </c>
      <c r="M255" s="75"/>
      <c r="N255" s="99">
        <v>4</v>
      </c>
      <c r="O255" s="107" t="str">
        <f>REPLACE(INDEX(GroupVertices[Group], MATCH(Edges[[#This Row],[Vertex 1]],GroupVertices[Vertex],0)),1,1,"")</f>
        <v>1</v>
      </c>
      <c r="P255" s="107" t="str">
        <f>REPLACE(INDEX(GroupVertices[Group], MATCH(Edges[[#This Row],[Vertex 2]],GroupVertices[Vertex],0)),1,1,"")</f>
        <v>1</v>
      </c>
    </row>
    <row r="256" spans="1:16" ht="16.5" thickTop="1" thickBot="1" x14ac:dyDescent="0.3">
      <c r="A256" s="77" t="s">
        <v>187</v>
      </c>
      <c r="B256" s="77" t="s">
        <v>191</v>
      </c>
      <c r="C256" s="78"/>
      <c r="D256" s="79">
        <v>1.1310679611650485</v>
      </c>
      <c r="E256" s="80"/>
      <c r="F256" s="81"/>
      <c r="G256" s="78"/>
      <c r="H256" s="82"/>
      <c r="I256" s="83"/>
      <c r="J256" s="83"/>
      <c r="K256" s="84"/>
      <c r="L256" s="75">
        <v>256</v>
      </c>
      <c r="M256" s="75"/>
      <c r="N256" s="99">
        <v>4</v>
      </c>
      <c r="O256" s="107" t="str">
        <f>REPLACE(INDEX(GroupVertices[Group], MATCH(Edges[[#This Row],[Vertex 1]],GroupVertices[Vertex],0)),1,1,"")</f>
        <v>1</v>
      </c>
      <c r="P256" s="107" t="str">
        <f>REPLACE(INDEX(GroupVertices[Group], MATCH(Edges[[#This Row],[Vertex 2]],GroupVertices[Vertex],0)),1,1,"")</f>
        <v>1</v>
      </c>
    </row>
    <row r="257" spans="1:16" ht="16.5" thickTop="1" thickBot="1" x14ac:dyDescent="0.3">
      <c r="A257" s="77" t="s">
        <v>187</v>
      </c>
      <c r="B257" s="77" t="s">
        <v>192</v>
      </c>
      <c r="C257" s="78"/>
      <c r="D257" s="79">
        <v>1.1310679611650485</v>
      </c>
      <c r="E257" s="80"/>
      <c r="F257" s="81"/>
      <c r="G257" s="78"/>
      <c r="H257" s="82"/>
      <c r="I257" s="83"/>
      <c r="J257" s="83"/>
      <c r="K257" s="84"/>
      <c r="L257" s="75">
        <v>257</v>
      </c>
      <c r="M257" s="75"/>
      <c r="N257" s="99">
        <v>4</v>
      </c>
      <c r="O257" s="107" t="str">
        <f>REPLACE(INDEX(GroupVertices[Group], MATCH(Edges[[#This Row],[Vertex 1]],GroupVertices[Vertex],0)),1,1,"")</f>
        <v>1</v>
      </c>
      <c r="P257" s="107" t="str">
        <f>REPLACE(INDEX(GroupVertices[Group], MATCH(Edges[[#This Row],[Vertex 2]],GroupVertices[Vertex],0)),1,1,"")</f>
        <v>1</v>
      </c>
    </row>
    <row r="258" spans="1:16" ht="16.5" thickTop="1" thickBot="1" x14ac:dyDescent="0.3">
      <c r="A258" s="77" t="s">
        <v>187</v>
      </c>
      <c r="B258" s="77" t="s">
        <v>194</v>
      </c>
      <c r="C258" s="78"/>
      <c r="D258" s="79">
        <v>1.6116504854368932</v>
      </c>
      <c r="E258" s="80"/>
      <c r="F258" s="81"/>
      <c r="G258" s="78"/>
      <c r="H258" s="82"/>
      <c r="I258" s="83"/>
      <c r="J258" s="83"/>
      <c r="K258" s="84"/>
      <c r="L258" s="75">
        <v>258</v>
      </c>
      <c r="M258" s="75"/>
      <c r="N258" s="99">
        <v>15</v>
      </c>
      <c r="O258" s="107" t="str">
        <f>REPLACE(INDEX(GroupVertices[Group], MATCH(Edges[[#This Row],[Vertex 1]],GroupVertices[Vertex],0)),1,1,"")</f>
        <v>1</v>
      </c>
      <c r="P258" s="107" t="str">
        <f>REPLACE(INDEX(GroupVertices[Group], MATCH(Edges[[#This Row],[Vertex 2]],GroupVertices[Vertex],0)),1,1,"")</f>
        <v>1</v>
      </c>
    </row>
    <row r="259" spans="1:16" ht="16.5" thickTop="1" thickBot="1" x14ac:dyDescent="0.3">
      <c r="A259" s="77" t="s">
        <v>187</v>
      </c>
      <c r="B259" s="77" t="s">
        <v>196</v>
      </c>
      <c r="C259" s="78"/>
      <c r="D259" s="79">
        <v>1.1310679611650485</v>
      </c>
      <c r="E259" s="80"/>
      <c r="F259" s="81"/>
      <c r="G259" s="78"/>
      <c r="H259" s="82"/>
      <c r="I259" s="83"/>
      <c r="J259" s="83"/>
      <c r="K259" s="84"/>
      <c r="L259" s="75">
        <v>259</v>
      </c>
      <c r="M259" s="75"/>
      <c r="N259" s="99">
        <v>4</v>
      </c>
      <c r="O259" s="107" t="str">
        <f>REPLACE(INDEX(GroupVertices[Group], MATCH(Edges[[#This Row],[Vertex 1]],GroupVertices[Vertex],0)),1,1,"")</f>
        <v>1</v>
      </c>
      <c r="P259" s="107" t="str">
        <f>REPLACE(INDEX(GroupVertices[Group], MATCH(Edges[[#This Row],[Vertex 2]],GroupVertices[Vertex],0)),1,1,"")</f>
        <v>1</v>
      </c>
    </row>
    <row r="260" spans="1:16" ht="16.5" thickTop="1" thickBot="1" x14ac:dyDescent="0.3">
      <c r="A260" s="77" t="s">
        <v>187</v>
      </c>
      <c r="B260" s="77" t="s">
        <v>199</v>
      </c>
      <c r="C260" s="78"/>
      <c r="D260" s="79">
        <v>1.0436893203883495</v>
      </c>
      <c r="E260" s="80"/>
      <c r="F260" s="81"/>
      <c r="G260" s="78"/>
      <c r="H260" s="82"/>
      <c r="I260" s="83"/>
      <c r="J260" s="83"/>
      <c r="K260" s="84"/>
      <c r="L260" s="75">
        <v>260</v>
      </c>
      <c r="M260" s="75"/>
      <c r="N260" s="99">
        <v>2</v>
      </c>
      <c r="O260" s="107" t="str">
        <f>REPLACE(INDEX(GroupVertices[Group], MATCH(Edges[[#This Row],[Vertex 1]],GroupVertices[Vertex],0)),1,1,"")</f>
        <v>1</v>
      </c>
      <c r="P260" s="107" t="str">
        <f>REPLACE(INDEX(GroupVertices[Group], MATCH(Edges[[#This Row],[Vertex 2]],GroupVertices[Vertex],0)),1,1,"")</f>
        <v>1</v>
      </c>
    </row>
    <row r="261" spans="1:16" ht="16.5" thickTop="1" thickBot="1" x14ac:dyDescent="0.3">
      <c r="A261" s="77" t="s">
        <v>216</v>
      </c>
      <c r="B261" s="77" t="s">
        <v>220</v>
      </c>
      <c r="C261" s="78"/>
      <c r="D261" s="79">
        <v>1</v>
      </c>
      <c r="E261" s="80"/>
      <c r="F261" s="81"/>
      <c r="G261" s="78"/>
      <c r="H261" s="82"/>
      <c r="I261" s="83"/>
      <c r="J261" s="83"/>
      <c r="K261" s="84"/>
      <c r="L261" s="75">
        <v>261</v>
      </c>
      <c r="M261" s="75"/>
      <c r="N261" s="99">
        <v>1</v>
      </c>
      <c r="O261" s="107" t="str">
        <f>REPLACE(INDEX(GroupVertices[Group], MATCH(Edges[[#This Row],[Vertex 1]],GroupVertices[Vertex],0)),1,1,"")</f>
        <v>1</v>
      </c>
      <c r="P261" s="107" t="str">
        <f>REPLACE(INDEX(GroupVertices[Group], MATCH(Edges[[#This Row],[Vertex 2]],GroupVertices[Vertex],0)),1,1,"")</f>
        <v>1</v>
      </c>
    </row>
    <row r="262" spans="1:16" ht="16.5" thickTop="1" thickBot="1" x14ac:dyDescent="0.3">
      <c r="A262" s="77" t="s">
        <v>217</v>
      </c>
      <c r="B262" s="77" t="s">
        <v>207</v>
      </c>
      <c r="C262" s="78"/>
      <c r="D262" s="79">
        <v>1</v>
      </c>
      <c r="E262" s="80"/>
      <c r="F262" s="81"/>
      <c r="G262" s="78"/>
      <c r="H262" s="82"/>
      <c r="I262" s="83"/>
      <c r="J262" s="83"/>
      <c r="K262" s="84"/>
      <c r="L262" s="75">
        <v>262</v>
      </c>
      <c r="M262" s="75"/>
      <c r="N262" s="99">
        <v>1</v>
      </c>
      <c r="O262" s="107" t="str">
        <f>REPLACE(INDEX(GroupVertices[Group], MATCH(Edges[[#This Row],[Vertex 1]],GroupVertices[Vertex],0)),1,1,"")</f>
        <v>1</v>
      </c>
      <c r="P262" s="107" t="str">
        <f>REPLACE(INDEX(GroupVertices[Group], MATCH(Edges[[#This Row],[Vertex 2]],GroupVertices[Vertex],0)),1,1,"")</f>
        <v>1</v>
      </c>
    </row>
    <row r="263" spans="1:16" ht="16.5" thickTop="1" thickBot="1" x14ac:dyDescent="0.3">
      <c r="A263" s="77" t="s">
        <v>217</v>
      </c>
      <c r="B263" s="77" t="s">
        <v>198</v>
      </c>
      <c r="C263" s="78"/>
      <c r="D263" s="79">
        <v>1</v>
      </c>
      <c r="E263" s="80"/>
      <c r="F263" s="81"/>
      <c r="G263" s="78"/>
      <c r="H263" s="82"/>
      <c r="I263" s="83"/>
      <c r="J263" s="83"/>
      <c r="K263" s="84"/>
      <c r="L263" s="75">
        <v>263</v>
      </c>
      <c r="M263" s="75"/>
      <c r="N263" s="99">
        <v>1</v>
      </c>
      <c r="O263" s="107" t="str">
        <f>REPLACE(INDEX(GroupVertices[Group], MATCH(Edges[[#This Row],[Vertex 1]],GroupVertices[Vertex],0)),1,1,"")</f>
        <v>1</v>
      </c>
      <c r="P263" s="107" t="str">
        <f>REPLACE(INDEX(GroupVertices[Group], MATCH(Edges[[#This Row],[Vertex 2]],GroupVertices[Vertex],0)),1,1,"")</f>
        <v>1</v>
      </c>
    </row>
    <row r="264" spans="1:16" ht="16.5" thickTop="1" thickBot="1" x14ac:dyDescent="0.3">
      <c r="A264" s="77" t="s">
        <v>235</v>
      </c>
      <c r="B264" s="77" t="s">
        <v>199</v>
      </c>
      <c r="C264" s="78"/>
      <c r="D264" s="79">
        <v>1.0436893203883495</v>
      </c>
      <c r="E264" s="80"/>
      <c r="F264" s="81"/>
      <c r="G264" s="78"/>
      <c r="H264" s="82"/>
      <c r="I264" s="83"/>
      <c r="J264" s="83"/>
      <c r="K264" s="84"/>
      <c r="L264" s="75">
        <v>264</v>
      </c>
      <c r="M264" s="75"/>
      <c r="N264" s="99">
        <v>2</v>
      </c>
      <c r="O264" s="107" t="str">
        <f>REPLACE(INDEX(GroupVertices[Group], MATCH(Edges[[#This Row],[Vertex 1]],GroupVertices[Vertex],0)),1,1,"")</f>
        <v>1</v>
      </c>
      <c r="P264" s="107" t="str">
        <f>REPLACE(INDEX(GroupVertices[Group], MATCH(Edges[[#This Row],[Vertex 2]],GroupVertices[Vertex],0)),1,1,"")</f>
        <v>1</v>
      </c>
    </row>
    <row r="265" spans="1:16" ht="16.5" thickTop="1" thickBot="1" x14ac:dyDescent="0.3">
      <c r="A265" s="77" t="s">
        <v>205</v>
      </c>
      <c r="B265" s="77" t="s">
        <v>188</v>
      </c>
      <c r="C265" s="78"/>
      <c r="D265" s="79">
        <v>1.2184466019417475</v>
      </c>
      <c r="E265" s="80"/>
      <c r="F265" s="81"/>
      <c r="G265" s="78"/>
      <c r="H265" s="82"/>
      <c r="I265" s="83"/>
      <c r="J265" s="83"/>
      <c r="K265" s="84"/>
      <c r="L265" s="75">
        <v>265</v>
      </c>
      <c r="M265" s="75"/>
      <c r="N265" s="99">
        <v>6</v>
      </c>
      <c r="O265" s="107" t="str">
        <f>REPLACE(INDEX(GroupVertices[Group], MATCH(Edges[[#This Row],[Vertex 1]],GroupVertices[Vertex],0)),1,1,"")</f>
        <v>1</v>
      </c>
      <c r="P265" s="107" t="str">
        <f>REPLACE(INDEX(GroupVertices[Group], MATCH(Edges[[#This Row],[Vertex 2]],GroupVertices[Vertex],0)),1,1,"")</f>
        <v>1</v>
      </c>
    </row>
    <row r="266" spans="1:16" ht="16.5" thickTop="1" thickBot="1" x14ac:dyDescent="0.3">
      <c r="A266" s="77" t="s">
        <v>205</v>
      </c>
      <c r="B266" s="77" t="s">
        <v>190</v>
      </c>
      <c r="C266" s="78"/>
      <c r="D266" s="79">
        <v>1.0436893203883495</v>
      </c>
      <c r="E266" s="80"/>
      <c r="F266" s="81"/>
      <c r="G266" s="78"/>
      <c r="H266" s="82"/>
      <c r="I266" s="83"/>
      <c r="J266" s="83"/>
      <c r="K266" s="84"/>
      <c r="L266" s="75">
        <v>266</v>
      </c>
      <c r="M266" s="75"/>
      <c r="N266" s="99">
        <v>2</v>
      </c>
      <c r="O266" s="107" t="str">
        <f>REPLACE(INDEX(GroupVertices[Group], MATCH(Edges[[#This Row],[Vertex 1]],GroupVertices[Vertex],0)),1,1,"")</f>
        <v>1</v>
      </c>
      <c r="P266" s="107" t="str">
        <f>REPLACE(INDEX(GroupVertices[Group], MATCH(Edges[[#This Row],[Vertex 2]],GroupVertices[Vertex],0)),1,1,"")</f>
        <v>1</v>
      </c>
    </row>
    <row r="267" spans="1:16" ht="16.5" thickTop="1" thickBot="1" x14ac:dyDescent="0.3">
      <c r="A267" s="77" t="s">
        <v>205</v>
      </c>
      <c r="B267" s="77" t="s">
        <v>206</v>
      </c>
      <c r="C267" s="78"/>
      <c r="D267" s="79">
        <v>1.0436893203883495</v>
      </c>
      <c r="E267" s="80"/>
      <c r="F267" s="81"/>
      <c r="G267" s="78"/>
      <c r="H267" s="82"/>
      <c r="I267" s="83"/>
      <c r="J267" s="83"/>
      <c r="K267" s="84"/>
      <c r="L267" s="75">
        <v>267</v>
      </c>
      <c r="M267" s="75"/>
      <c r="N267" s="99">
        <v>2</v>
      </c>
      <c r="O267" s="107" t="str">
        <f>REPLACE(INDEX(GroupVertices[Group], MATCH(Edges[[#This Row],[Vertex 1]],GroupVertices[Vertex],0)),1,1,"")</f>
        <v>1</v>
      </c>
      <c r="P267" s="107" t="str">
        <f>REPLACE(INDEX(GroupVertices[Group], MATCH(Edges[[#This Row],[Vertex 2]],GroupVertices[Vertex],0)),1,1,"")</f>
        <v>1</v>
      </c>
    </row>
    <row r="268" spans="1:16" ht="16.5" thickTop="1" thickBot="1" x14ac:dyDescent="0.3">
      <c r="A268" s="77" t="s">
        <v>205</v>
      </c>
      <c r="B268" s="77" t="s">
        <v>207</v>
      </c>
      <c r="C268" s="78"/>
      <c r="D268" s="79">
        <v>1.0436893203883495</v>
      </c>
      <c r="E268" s="80"/>
      <c r="F268" s="81"/>
      <c r="G268" s="78"/>
      <c r="H268" s="82"/>
      <c r="I268" s="83"/>
      <c r="J268" s="83"/>
      <c r="K268" s="84"/>
      <c r="L268" s="75">
        <v>268</v>
      </c>
      <c r="M268" s="75"/>
      <c r="N268" s="99">
        <v>2</v>
      </c>
      <c r="O268" s="107" t="str">
        <f>REPLACE(INDEX(GroupVertices[Group], MATCH(Edges[[#This Row],[Vertex 1]],GroupVertices[Vertex],0)),1,1,"")</f>
        <v>1</v>
      </c>
      <c r="P268" s="107" t="str">
        <f>REPLACE(INDEX(GroupVertices[Group], MATCH(Edges[[#This Row],[Vertex 2]],GroupVertices[Vertex],0)),1,1,"")</f>
        <v>1</v>
      </c>
    </row>
    <row r="269" spans="1:16" ht="16.5" thickTop="1" thickBot="1" x14ac:dyDescent="0.3">
      <c r="A269" s="77" t="s">
        <v>205</v>
      </c>
      <c r="B269" s="77" t="s">
        <v>194</v>
      </c>
      <c r="C269" s="78"/>
      <c r="D269" s="79">
        <v>1.0436893203883495</v>
      </c>
      <c r="E269" s="80"/>
      <c r="F269" s="81"/>
      <c r="G269" s="78"/>
      <c r="H269" s="82"/>
      <c r="I269" s="83"/>
      <c r="J269" s="83"/>
      <c r="K269" s="84"/>
      <c r="L269" s="75">
        <v>269</v>
      </c>
      <c r="M269" s="75"/>
      <c r="N269" s="99">
        <v>2</v>
      </c>
      <c r="O269" s="107" t="str">
        <f>REPLACE(INDEX(GroupVertices[Group], MATCH(Edges[[#This Row],[Vertex 1]],GroupVertices[Vertex],0)),1,1,"")</f>
        <v>1</v>
      </c>
      <c r="P269" s="107" t="str">
        <f>REPLACE(INDEX(GroupVertices[Group], MATCH(Edges[[#This Row],[Vertex 2]],GroupVertices[Vertex],0)),1,1,"")</f>
        <v>1</v>
      </c>
    </row>
    <row r="270" spans="1:16" ht="16.5" thickTop="1" thickBot="1" x14ac:dyDescent="0.3">
      <c r="A270" s="77" t="s">
        <v>205</v>
      </c>
      <c r="B270" s="77" t="s">
        <v>198</v>
      </c>
      <c r="C270" s="78"/>
      <c r="D270" s="79">
        <v>1.0436893203883495</v>
      </c>
      <c r="E270" s="80"/>
      <c r="F270" s="81"/>
      <c r="G270" s="78"/>
      <c r="H270" s="82"/>
      <c r="I270" s="83"/>
      <c r="J270" s="83"/>
      <c r="K270" s="84"/>
      <c r="L270" s="75">
        <v>270</v>
      </c>
      <c r="M270" s="75"/>
      <c r="N270" s="99">
        <v>2</v>
      </c>
      <c r="O270" s="107" t="str">
        <f>REPLACE(INDEX(GroupVertices[Group], MATCH(Edges[[#This Row],[Vertex 1]],GroupVertices[Vertex],0)),1,1,"")</f>
        <v>1</v>
      </c>
      <c r="P270" s="107" t="str">
        <f>REPLACE(INDEX(GroupVertices[Group], MATCH(Edges[[#This Row],[Vertex 2]],GroupVertices[Vertex],0)),1,1,"")</f>
        <v>1</v>
      </c>
    </row>
    <row r="271" spans="1:16" ht="16.5" thickTop="1" thickBot="1" x14ac:dyDescent="0.3">
      <c r="A271" s="77" t="s">
        <v>236</v>
      </c>
      <c r="B271" s="77" t="s">
        <v>207</v>
      </c>
      <c r="C271" s="78"/>
      <c r="D271" s="79">
        <v>1.3058252427184467</v>
      </c>
      <c r="E271" s="80"/>
      <c r="F271" s="81"/>
      <c r="G271" s="78"/>
      <c r="H271" s="82"/>
      <c r="I271" s="83"/>
      <c r="J271" s="83"/>
      <c r="K271" s="84"/>
      <c r="L271" s="75">
        <v>271</v>
      </c>
      <c r="M271" s="75"/>
      <c r="N271" s="99">
        <v>8</v>
      </c>
      <c r="O271" s="107" t="str">
        <f>REPLACE(INDEX(GroupVertices[Group], MATCH(Edges[[#This Row],[Vertex 1]],GroupVertices[Vertex],0)),1,1,"")</f>
        <v>1</v>
      </c>
      <c r="P271" s="107" t="str">
        <f>REPLACE(INDEX(GroupVertices[Group], MATCH(Edges[[#This Row],[Vertex 2]],GroupVertices[Vertex],0)),1,1,"")</f>
        <v>1</v>
      </c>
    </row>
    <row r="272" spans="1:16" ht="16.5" thickTop="1" thickBot="1" x14ac:dyDescent="0.3">
      <c r="A272" s="77" t="s">
        <v>237</v>
      </c>
      <c r="B272" s="77" t="s">
        <v>238</v>
      </c>
      <c r="C272" s="78"/>
      <c r="D272" s="79">
        <v>1</v>
      </c>
      <c r="E272" s="80"/>
      <c r="F272" s="81"/>
      <c r="G272" s="78"/>
      <c r="H272" s="82"/>
      <c r="I272" s="83"/>
      <c r="J272" s="83"/>
      <c r="K272" s="84"/>
      <c r="L272" s="75">
        <v>272</v>
      </c>
      <c r="M272" s="75"/>
      <c r="N272" s="99">
        <v>1</v>
      </c>
      <c r="O272" s="107" t="str">
        <f>REPLACE(INDEX(GroupVertices[Group], MATCH(Edges[[#This Row],[Vertex 1]],GroupVertices[Vertex],0)),1,1,"")</f>
        <v>1</v>
      </c>
      <c r="P272" s="107" t="str">
        <f>REPLACE(INDEX(GroupVertices[Group], MATCH(Edges[[#This Row],[Vertex 2]],GroupVertices[Vertex],0)),1,1,"")</f>
        <v>1</v>
      </c>
    </row>
    <row r="273" spans="1:16" ht="16.5" thickTop="1" thickBot="1" x14ac:dyDescent="0.3">
      <c r="A273" s="77" t="s">
        <v>237</v>
      </c>
      <c r="B273" s="77" t="s">
        <v>220</v>
      </c>
      <c r="C273" s="78"/>
      <c r="D273" s="79">
        <v>1.0436893203883495</v>
      </c>
      <c r="E273" s="80"/>
      <c r="F273" s="81"/>
      <c r="G273" s="78"/>
      <c r="H273" s="82"/>
      <c r="I273" s="83"/>
      <c r="J273" s="83"/>
      <c r="K273" s="84"/>
      <c r="L273" s="75">
        <v>273</v>
      </c>
      <c r="M273" s="75"/>
      <c r="N273" s="99">
        <v>2</v>
      </c>
      <c r="O273" s="107" t="str">
        <f>REPLACE(INDEX(GroupVertices[Group], MATCH(Edges[[#This Row],[Vertex 1]],GroupVertices[Vertex],0)),1,1,"")</f>
        <v>1</v>
      </c>
      <c r="P273" s="107" t="str">
        <f>REPLACE(INDEX(GroupVertices[Group], MATCH(Edges[[#This Row],[Vertex 2]],GroupVertices[Vertex],0)),1,1,"")</f>
        <v>1</v>
      </c>
    </row>
    <row r="274" spans="1:16" ht="16.5" thickTop="1" thickBot="1" x14ac:dyDescent="0.3">
      <c r="A274" s="77" t="s">
        <v>237</v>
      </c>
      <c r="B274" s="77" t="s">
        <v>192</v>
      </c>
      <c r="C274" s="78"/>
      <c r="D274" s="79">
        <v>1</v>
      </c>
      <c r="E274" s="80"/>
      <c r="F274" s="81"/>
      <c r="G274" s="78"/>
      <c r="H274" s="82"/>
      <c r="I274" s="83"/>
      <c r="J274" s="83"/>
      <c r="K274" s="84"/>
      <c r="L274" s="75">
        <v>274</v>
      </c>
      <c r="M274" s="75"/>
      <c r="N274" s="99">
        <v>1</v>
      </c>
      <c r="O274" s="107" t="str">
        <f>REPLACE(INDEX(GroupVertices[Group], MATCH(Edges[[#This Row],[Vertex 1]],GroupVertices[Vertex],0)),1,1,"")</f>
        <v>1</v>
      </c>
      <c r="P274" s="107" t="str">
        <f>REPLACE(INDEX(GroupVertices[Group], MATCH(Edges[[#This Row],[Vertex 2]],GroupVertices[Vertex],0)),1,1,"")</f>
        <v>1</v>
      </c>
    </row>
    <row r="275" spans="1:16" ht="16.5" thickTop="1" thickBot="1" x14ac:dyDescent="0.3">
      <c r="A275" s="77" t="s">
        <v>188</v>
      </c>
      <c r="B275" s="77" t="s">
        <v>190</v>
      </c>
      <c r="C275" s="78"/>
      <c r="D275" s="79">
        <v>1.3932038834951457</v>
      </c>
      <c r="E275" s="80"/>
      <c r="F275" s="81"/>
      <c r="G275" s="78"/>
      <c r="H275" s="82"/>
      <c r="I275" s="83"/>
      <c r="J275" s="83"/>
      <c r="K275" s="84"/>
      <c r="L275" s="75">
        <v>275</v>
      </c>
      <c r="M275" s="75"/>
      <c r="N275" s="99">
        <v>10</v>
      </c>
      <c r="O275" s="107" t="str">
        <f>REPLACE(INDEX(GroupVertices[Group], MATCH(Edges[[#This Row],[Vertex 1]],GroupVertices[Vertex],0)),1,1,"")</f>
        <v>1</v>
      </c>
      <c r="P275" s="107" t="str">
        <f>REPLACE(INDEX(GroupVertices[Group], MATCH(Edges[[#This Row],[Vertex 2]],GroupVertices[Vertex],0)),1,1,"")</f>
        <v>1</v>
      </c>
    </row>
    <row r="276" spans="1:16" ht="16.5" thickTop="1" thickBot="1" x14ac:dyDescent="0.3">
      <c r="A276" s="77" t="s">
        <v>188</v>
      </c>
      <c r="B276" s="77" t="s">
        <v>206</v>
      </c>
      <c r="C276" s="78"/>
      <c r="D276" s="79">
        <v>1.2184466019417475</v>
      </c>
      <c r="E276" s="80"/>
      <c r="F276" s="81"/>
      <c r="G276" s="78"/>
      <c r="H276" s="82"/>
      <c r="I276" s="83"/>
      <c r="J276" s="83"/>
      <c r="K276" s="84"/>
      <c r="L276" s="75">
        <v>276</v>
      </c>
      <c r="M276" s="75"/>
      <c r="N276" s="99">
        <v>6</v>
      </c>
      <c r="O276" s="107" t="str">
        <f>REPLACE(INDEX(GroupVertices[Group], MATCH(Edges[[#This Row],[Vertex 1]],GroupVertices[Vertex],0)),1,1,"")</f>
        <v>1</v>
      </c>
      <c r="P276" s="107" t="str">
        <f>REPLACE(INDEX(GroupVertices[Group], MATCH(Edges[[#This Row],[Vertex 2]],GroupVertices[Vertex],0)),1,1,"")</f>
        <v>1</v>
      </c>
    </row>
    <row r="277" spans="1:16" ht="16.5" thickTop="1" thickBot="1" x14ac:dyDescent="0.3">
      <c r="A277" s="77" t="s">
        <v>188</v>
      </c>
      <c r="B277" s="77" t="s">
        <v>209</v>
      </c>
      <c r="C277" s="78"/>
      <c r="D277" s="79">
        <v>1</v>
      </c>
      <c r="E277" s="80"/>
      <c r="F277" s="81"/>
      <c r="G277" s="78"/>
      <c r="H277" s="82"/>
      <c r="I277" s="83"/>
      <c r="J277" s="83"/>
      <c r="K277" s="84"/>
      <c r="L277" s="75">
        <v>277</v>
      </c>
      <c r="M277" s="75"/>
      <c r="N277" s="99">
        <v>1</v>
      </c>
      <c r="O277" s="107" t="str">
        <f>REPLACE(INDEX(GroupVertices[Group], MATCH(Edges[[#This Row],[Vertex 1]],GroupVertices[Vertex],0)),1,1,"")</f>
        <v>1</v>
      </c>
      <c r="P277" s="107" t="str">
        <f>REPLACE(INDEX(GroupVertices[Group], MATCH(Edges[[#This Row],[Vertex 2]],GroupVertices[Vertex],0)),1,1,"")</f>
        <v>1</v>
      </c>
    </row>
    <row r="278" spans="1:16" ht="16.5" thickTop="1" thickBot="1" x14ac:dyDescent="0.3">
      <c r="A278" s="77" t="s">
        <v>188</v>
      </c>
      <c r="B278" s="77" t="s">
        <v>239</v>
      </c>
      <c r="C278" s="78"/>
      <c r="D278" s="79">
        <v>1</v>
      </c>
      <c r="E278" s="80"/>
      <c r="F278" s="81"/>
      <c r="G278" s="78"/>
      <c r="H278" s="82"/>
      <c r="I278" s="83"/>
      <c r="J278" s="83"/>
      <c r="K278" s="84"/>
      <c r="L278" s="75">
        <v>278</v>
      </c>
      <c r="M278" s="75"/>
      <c r="N278" s="99">
        <v>1</v>
      </c>
      <c r="O278" s="107" t="str">
        <f>REPLACE(INDEX(GroupVertices[Group], MATCH(Edges[[#This Row],[Vertex 1]],GroupVertices[Vertex],0)),1,1,"")</f>
        <v>1</v>
      </c>
      <c r="P278" s="107" t="str">
        <f>REPLACE(INDEX(GroupVertices[Group], MATCH(Edges[[#This Row],[Vertex 2]],GroupVertices[Vertex],0)),1,1,"")</f>
        <v>1</v>
      </c>
    </row>
    <row r="279" spans="1:16" ht="16.5" thickTop="1" thickBot="1" x14ac:dyDescent="0.3">
      <c r="A279" s="77" t="s">
        <v>188</v>
      </c>
      <c r="B279" s="77" t="s">
        <v>192</v>
      </c>
      <c r="C279" s="78"/>
      <c r="D279" s="79">
        <v>1.087378640776699</v>
      </c>
      <c r="E279" s="80"/>
      <c r="F279" s="81"/>
      <c r="G279" s="78"/>
      <c r="H279" s="82"/>
      <c r="I279" s="83"/>
      <c r="J279" s="83"/>
      <c r="K279" s="84"/>
      <c r="L279" s="75">
        <v>279</v>
      </c>
      <c r="M279" s="75"/>
      <c r="N279" s="99">
        <v>3</v>
      </c>
      <c r="O279" s="107" t="str">
        <f>REPLACE(INDEX(GroupVertices[Group], MATCH(Edges[[#This Row],[Vertex 1]],GroupVertices[Vertex],0)),1,1,"")</f>
        <v>1</v>
      </c>
      <c r="P279" s="107" t="str">
        <f>REPLACE(INDEX(GroupVertices[Group], MATCH(Edges[[#This Row],[Vertex 2]],GroupVertices[Vertex],0)),1,1,"")</f>
        <v>1</v>
      </c>
    </row>
    <row r="280" spans="1:16" ht="16.5" thickTop="1" thickBot="1" x14ac:dyDescent="0.3">
      <c r="A280" s="77" t="s">
        <v>188</v>
      </c>
      <c r="B280" s="77" t="s">
        <v>207</v>
      </c>
      <c r="C280" s="78"/>
      <c r="D280" s="79">
        <v>1.262135922330097</v>
      </c>
      <c r="E280" s="80"/>
      <c r="F280" s="81"/>
      <c r="G280" s="78"/>
      <c r="H280" s="82"/>
      <c r="I280" s="83"/>
      <c r="J280" s="83"/>
      <c r="K280" s="84"/>
      <c r="L280" s="75">
        <v>280</v>
      </c>
      <c r="M280" s="75"/>
      <c r="N280" s="99">
        <v>7</v>
      </c>
      <c r="O280" s="107" t="str">
        <f>REPLACE(INDEX(GroupVertices[Group], MATCH(Edges[[#This Row],[Vertex 1]],GroupVertices[Vertex],0)),1,1,"")</f>
        <v>1</v>
      </c>
      <c r="P280" s="107" t="str">
        <f>REPLACE(INDEX(GroupVertices[Group], MATCH(Edges[[#This Row],[Vertex 2]],GroupVertices[Vertex],0)),1,1,"")</f>
        <v>1</v>
      </c>
    </row>
    <row r="281" spans="1:16" ht="16.5" thickTop="1" thickBot="1" x14ac:dyDescent="0.3">
      <c r="A281" s="77" t="s">
        <v>188</v>
      </c>
      <c r="B281" s="77" t="s">
        <v>194</v>
      </c>
      <c r="C281" s="78"/>
      <c r="D281" s="79">
        <v>1.3058252427184467</v>
      </c>
      <c r="E281" s="80"/>
      <c r="F281" s="81"/>
      <c r="G281" s="78"/>
      <c r="H281" s="82"/>
      <c r="I281" s="83"/>
      <c r="J281" s="83"/>
      <c r="K281" s="84"/>
      <c r="L281" s="75">
        <v>281</v>
      </c>
      <c r="M281" s="75"/>
      <c r="N281" s="99">
        <v>8</v>
      </c>
      <c r="O281" s="107" t="str">
        <f>REPLACE(INDEX(GroupVertices[Group], MATCH(Edges[[#This Row],[Vertex 1]],GroupVertices[Vertex],0)),1,1,"")</f>
        <v>1</v>
      </c>
      <c r="P281" s="107" t="str">
        <f>REPLACE(INDEX(GroupVertices[Group], MATCH(Edges[[#This Row],[Vertex 2]],GroupVertices[Vertex],0)),1,1,"")</f>
        <v>1</v>
      </c>
    </row>
    <row r="282" spans="1:16" ht="16.5" thickTop="1" thickBot="1" x14ac:dyDescent="0.3">
      <c r="A282" s="77" t="s">
        <v>188</v>
      </c>
      <c r="B282" s="77" t="s">
        <v>195</v>
      </c>
      <c r="C282" s="78"/>
      <c r="D282" s="79">
        <v>1.087378640776699</v>
      </c>
      <c r="E282" s="80"/>
      <c r="F282" s="81"/>
      <c r="G282" s="78"/>
      <c r="H282" s="82"/>
      <c r="I282" s="83"/>
      <c r="J282" s="83"/>
      <c r="K282" s="84"/>
      <c r="L282" s="75">
        <v>282</v>
      </c>
      <c r="M282" s="75"/>
      <c r="N282" s="99">
        <v>3</v>
      </c>
      <c r="O282" s="107" t="str">
        <f>REPLACE(INDEX(GroupVertices[Group], MATCH(Edges[[#This Row],[Vertex 1]],GroupVertices[Vertex],0)),1,1,"")</f>
        <v>1</v>
      </c>
      <c r="P282" s="107" t="str">
        <f>REPLACE(INDEX(GroupVertices[Group], MATCH(Edges[[#This Row],[Vertex 2]],GroupVertices[Vertex],0)),1,1,"")</f>
        <v>1</v>
      </c>
    </row>
    <row r="283" spans="1:16" ht="16.5" thickTop="1" thickBot="1" x14ac:dyDescent="0.3">
      <c r="A283" s="77" t="s">
        <v>188</v>
      </c>
      <c r="B283" s="77" t="s">
        <v>197</v>
      </c>
      <c r="C283" s="78"/>
      <c r="D283" s="79">
        <v>1</v>
      </c>
      <c r="E283" s="80"/>
      <c r="F283" s="81"/>
      <c r="G283" s="78"/>
      <c r="H283" s="82"/>
      <c r="I283" s="83"/>
      <c r="J283" s="83"/>
      <c r="K283" s="84"/>
      <c r="L283" s="75">
        <v>283</v>
      </c>
      <c r="M283" s="75"/>
      <c r="N283" s="99">
        <v>1</v>
      </c>
      <c r="O283" s="107" t="str">
        <f>REPLACE(INDEX(GroupVertices[Group], MATCH(Edges[[#This Row],[Vertex 1]],GroupVertices[Vertex],0)),1,1,"")</f>
        <v>1</v>
      </c>
      <c r="P283" s="107" t="str">
        <f>REPLACE(INDEX(GroupVertices[Group], MATCH(Edges[[#This Row],[Vertex 2]],GroupVertices[Vertex],0)),1,1,"")</f>
        <v>1</v>
      </c>
    </row>
    <row r="284" spans="1:16" ht="16.5" thickTop="1" thickBot="1" x14ac:dyDescent="0.3">
      <c r="A284" s="77" t="s">
        <v>188</v>
      </c>
      <c r="B284" s="77" t="s">
        <v>198</v>
      </c>
      <c r="C284" s="78"/>
      <c r="D284" s="79">
        <v>2.529126213592233</v>
      </c>
      <c r="E284" s="80"/>
      <c r="F284" s="81"/>
      <c r="G284" s="78"/>
      <c r="H284" s="82"/>
      <c r="I284" s="83"/>
      <c r="J284" s="83"/>
      <c r="K284" s="84"/>
      <c r="L284" s="75">
        <v>284</v>
      </c>
      <c r="M284" s="75"/>
      <c r="N284" s="99">
        <v>36</v>
      </c>
      <c r="O284" s="107" t="str">
        <f>REPLACE(INDEX(GroupVertices[Group], MATCH(Edges[[#This Row],[Vertex 1]],GroupVertices[Vertex],0)),1,1,"")</f>
        <v>1</v>
      </c>
      <c r="P284" s="107" t="str">
        <f>REPLACE(INDEX(GroupVertices[Group], MATCH(Edges[[#This Row],[Vertex 2]],GroupVertices[Vertex],0)),1,1,"")</f>
        <v>1</v>
      </c>
    </row>
    <row r="285" spans="1:16" ht="16.5" thickTop="1" thickBot="1" x14ac:dyDescent="0.3">
      <c r="A285" s="77" t="s">
        <v>188</v>
      </c>
      <c r="B285" s="77" t="s">
        <v>199</v>
      </c>
      <c r="C285" s="78"/>
      <c r="D285" s="79">
        <v>2.2233009708737863</v>
      </c>
      <c r="E285" s="80"/>
      <c r="F285" s="81"/>
      <c r="G285" s="78"/>
      <c r="H285" s="82"/>
      <c r="I285" s="83"/>
      <c r="J285" s="83"/>
      <c r="K285" s="84"/>
      <c r="L285" s="75">
        <v>285</v>
      </c>
      <c r="M285" s="75"/>
      <c r="N285" s="99">
        <v>29</v>
      </c>
      <c r="O285" s="107" t="str">
        <f>REPLACE(INDEX(GroupVertices[Group], MATCH(Edges[[#This Row],[Vertex 1]],GroupVertices[Vertex],0)),1,1,"")</f>
        <v>1</v>
      </c>
      <c r="P285" s="107" t="str">
        <f>REPLACE(INDEX(GroupVertices[Group], MATCH(Edges[[#This Row],[Vertex 2]],GroupVertices[Vertex],0)),1,1,"")</f>
        <v>1</v>
      </c>
    </row>
    <row r="286" spans="1:16" ht="16.5" thickTop="1" thickBot="1" x14ac:dyDescent="0.3">
      <c r="A286" s="77" t="s">
        <v>189</v>
      </c>
      <c r="B286" s="77" t="s">
        <v>207</v>
      </c>
      <c r="C286" s="78"/>
      <c r="D286" s="79">
        <v>1.1310679611650485</v>
      </c>
      <c r="E286" s="80"/>
      <c r="F286" s="81"/>
      <c r="G286" s="78"/>
      <c r="H286" s="82"/>
      <c r="I286" s="83"/>
      <c r="J286" s="83"/>
      <c r="K286" s="84"/>
      <c r="L286" s="75">
        <v>286</v>
      </c>
      <c r="M286" s="75"/>
      <c r="N286" s="99">
        <v>4</v>
      </c>
      <c r="O286" s="107" t="str">
        <f>REPLACE(INDEX(GroupVertices[Group], MATCH(Edges[[#This Row],[Vertex 1]],GroupVertices[Vertex],0)),1,1,"")</f>
        <v>1</v>
      </c>
      <c r="P286" s="107" t="str">
        <f>REPLACE(INDEX(GroupVertices[Group], MATCH(Edges[[#This Row],[Vertex 2]],GroupVertices[Vertex],0)),1,1,"")</f>
        <v>1</v>
      </c>
    </row>
    <row r="287" spans="1:16" ht="16.5" thickTop="1" thickBot="1" x14ac:dyDescent="0.3">
      <c r="A287" s="77" t="s">
        <v>189</v>
      </c>
      <c r="B287" s="77" t="s">
        <v>198</v>
      </c>
      <c r="C287" s="78"/>
      <c r="D287" s="79">
        <v>1.0436893203883495</v>
      </c>
      <c r="E287" s="80"/>
      <c r="F287" s="81"/>
      <c r="G287" s="78"/>
      <c r="H287" s="82"/>
      <c r="I287" s="83"/>
      <c r="J287" s="83"/>
      <c r="K287" s="84"/>
      <c r="L287" s="75">
        <v>287</v>
      </c>
      <c r="M287" s="75"/>
      <c r="N287" s="99">
        <v>2</v>
      </c>
      <c r="O287" s="107" t="str">
        <f>REPLACE(INDEX(GroupVertices[Group], MATCH(Edges[[#This Row],[Vertex 1]],GroupVertices[Vertex],0)),1,1,"")</f>
        <v>1</v>
      </c>
      <c r="P287" s="107" t="str">
        <f>REPLACE(INDEX(GroupVertices[Group], MATCH(Edges[[#This Row],[Vertex 2]],GroupVertices[Vertex],0)),1,1,"")</f>
        <v>1</v>
      </c>
    </row>
    <row r="288" spans="1:16" ht="16.5" thickTop="1" thickBot="1" x14ac:dyDescent="0.3">
      <c r="A288" s="77" t="s">
        <v>190</v>
      </c>
      <c r="B288" s="77" t="s">
        <v>206</v>
      </c>
      <c r="C288" s="78"/>
      <c r="D288" s="79">
        <v>1</v>
      </c>
      <c r="E288" s="80"/>
      <c r="F288" s="81"/>
      <c r="G288" s="78"/>
      <c r="H288" s="82"/>
      <c r="I288" s="83"/>
      <c r="J288" s="83"/>
      <c r="K288" s="84"/>
      <c r="L288" s="75">
        <v>288</v>
      </c>
      <c r="M288" s="75"/>
      <c r="N288" s="99">
        <v>1</v>
      </c>
      <c r="O288" s="107" t="str">
        <f>REPLACE(INDEX(GroupVertices[Group], MATCH(Edges[[#This Row],[Vertex 1]],GroupVertices[Vertex],0)),1,1,"")</f>
        <v>1</v>
      </c>
      <c r="P288" s="107" t="str">
        <f>REPLACE(INDEX(GroupVertices[Group], MATCH(Edges[[#This Row],[Vertex 2]],GroupVertices[Vertex],0)),1,1,"")</f>
        <v>1</v>
      </c>
    </row>
    <row r="289" spans="1:16" ht="16.5" thickTop="1" thickBot="1" x14ac:dyDescent="0.3">
      <c r="A289" s="77" t="s">
        <v>190</v>
      </c>
      <c r="B289" s="77" t="s">
        <v>209</v>
      </c>
      <c r="C289" s="78"/>
      <c r="D289" s="79">
        <v>1</v>
      </c>
      <c r="E289" s="80"/>
      <c r="F289" s="81"/>
      <c r="G289" s="78"/>
      <c r="H289" s="82"/>
      <c r="I289" s="83"/>
      <c r="J289" s="83"/>
      <c r="K289" s="84"/>
      <c r="L289" s="75">
        <v>289</v>
      </c>
      <c r="M289" s="75"/>
      <c r="N289" s="99">
        <v>1</v>
      </c>
      <c r="O289" s="107" t="str">
        <f>REPLACE(INDEX(GroupVertices[Group], MATCH(Edges[[#This Row],[Vertex 1]],GroupVertices[Vertex],0)),1,1,"")</f>
        <v>1</v>
      </c>
      <c r="P289" s="107" t="str">
        <f>REPLACE(INDEX(GroupVertices[Group], MATCH(Edges[[#This Row],[Vertex 2]],GroupVertices[Vertex],0)),1,1,"")</f>
        <v>1</v>
      </c>
    </row>
    <row r="290" spans="1:16" ht="16.5" thickTop="1" thickBot="1" x14ac:dyDescent="0.3">
      <c r="A290" s="77" t="s">
        <v>190</v>
      </c>
      <c r="B290" s="77" t="s">
        <v>191</v>
      </c>
      <c r="C290" s="78"/>
      <c r="D290" s="79">
        <v>1.0436893203883495</v>
      </c>
      <c r="E290" s="80"/>
      <c r="F290" s="81"/>
      <c r="G290" s="78"/>
      <c r="H290" s="82"/>
      <c r="I290" s="83"/>
      <c r="J290" s="83"/>
      <c r="K290" s="84"/>
      <c r="L290" s="75">
        <v>290</v>
      </c>
      <c r="M290" s="75"/>
      <c r="N290" s="99">
        <v>2</v>
      </c>
      <c r="O290" s="107" t="str">
        <f>REPLACE(INDEX(GroupVertices[Group], MATCH(Edges[[#This Row],[Vertex 1]],GroupVertices[Vertex],0)),1,1,"")</f>
        <v>1</v>
      </c>
      <c r="P290" s="107" t="str">
        <f>REPLACE(INDEX(GroupVertices[Group], MATCH(Edges[[#This Row],[Vertex 2]],GroupVertices[Vertex],0)),1,1,"")</f>
        <v>1</v>
      </c>
    </row>
    <row r="291" spans="1:16" ht="16.5" thickTop="1" thickBot="1" x14ac:dyDescent="0.3">
      <c r="A291" s="77" t="s">
        <v>190</v>
      </c>
      <c r="B291" s="77" t="s">
        <v>207</v>
      </c>
      <c r="C291" s="78"/>
      <c r="D291" s="79">
        <v>1</v>
      </c>
      <c r="E291" s="80"/>
      <c r="F291" s="81"/>
      <c r="G291" s="78"/>
      <c r="H291" s="82"/>
      <c r="I291" s="83"/>
      <c r="J291" s="83"/>
      <c r="K291" s="84"/>
      <c r="L291" s="75">
        <v>291</v>
      </c>
      <c r="M291" s="75"/>
      <c r="N291" s="99">
        <v>1</v>
      </c>
      <c r="O291" s="107" t="str">
        <f>REPLACE(INDEX(GroupVertices[Group], MATCH(Edges[[#This Row],[Vertex 1]],GroupVertices[Vertex],0)),1,1,"")</f>
        <v>1</v>
      </c>
      <c r="P291" s="107" t="str">
        <f>REPLACE(INDEX(GroupVertices[Group], MATCH(Edges[[#This Row],[Vertex 2]],GroupVertices[Vertex],0)),1,1,"")</f>
        <v>1</v>
      </c>
    </row>
    <row r="292" spans="1:16" ht="16.5" thickTop="1" thickBot="1" x14ac:dyDescent="0.3">
      <c r="A292" s="77" t="s">
        <v>190</v>
      </c>
      <c r="B292" s="77" t="s">
        <v>194</v>
      </c>
      <c r="C292" s="78"/>
      <c r="D292" s="79">
        <v>1.174757281553398</v>
      </c>
      <c r="E292" s="80"/>
      <c r="F292" s="81"/>
      <c r="G292" s="78"/>
      <c r="H292" s="82"/>
      <c r="I292" s="83"/>
      <c r="J292" s="83"/>
      <c r="K292" s="84"/>
      <c r="L292" s="75">
        <v>292</v>
      </c>
      <c r="M292" s="75"/>
      <c r="N292" s="99">
        <v>5</v>
      </c>
      <c r="O292" s="107" t="str">
        <f>REPLACE(INDEX(GroupVertices[Group], MATCH(Edges[[#This Row],[Vertex 1]],GroupVertices[Vertex],0)),1,1,"")</f>
        <v>1</v>
      </c>
      <c r="P292" s="107" t="str">
        <f>REPLACE(INDEX(GroupVertices[Group], MATCH(Edges[[#This Row],[Vertex 2]],GroupVertices[Vertex],0)),1,1,"")</f>
        <v>1</v>
      </c>
    </row>
    <row r="293" spans="1:16" ht="16.5" thickTop="1" thickBot="1" x14ac:dyDescent="0.3">
      <c r="A293" s="77" t="s">
        <v>190</v>
      </c>
      <c r="B293" s="77" t="s">
        <v>195</v>
      </c>
      <c r="C293" s="78"/>
      <c r="D293" s="79">
        <v>1.0436893203883495</v>
      </c>
      <c r="E293" s="80"/>
      <c r="F293" s="81"/>
      <c r="G293" s="78"/>
      <c r="H293" s="82"/>
      <c r="I293" s="83"/>
      <c r="J293" s="83"/>
      <c r="K293" s="84"/>
      <c r="L293" s="75">
        <v>293</v>
      </c>
      <c r="M293" s="75"/>
      <c r="N293" s="99">
        <v>2</v>
      </c>
      <c r="O293" s="107" t="str">
        <f>REPLACE(INDEX(GroupVertices[Group], MATCH(Edges[[#This Row],[Vertex 1]],GroupVertices[Vertex],0)),1,1,"")</f>
        <v>1</v>
      </c>
      <c r="P293" s="107" t="str">
        <f>REPLACE(INDEX(GroupVertices[Group], MATCH(Edges[[#This Row],[Vertex 2]],GroupVertices[Vertex],0)),1,1,"")</f>
        <v>1</v>
      </c>
    </row>
    <row r="294" spans="1:16" ht="16.5" thickTop="1" thickBot="1" x14ac:dyDescent="0.3">
      <c r="A294" s="77" t="s">
        <v>190</v>
      </c>
      <c r="B294" s="77" t="s">
        <v>198</v>
      </c>
      <c r="C294" s="78"/>
      <c r="D294" s="79">
        <v>2.0485436893203883</v>
      </c>
      <c r="E294" s="80"/>
      <c r="F294" s="81"/>
      <c r="G294" s="78"/>
      <c r="H294" s="82"/>
      <c r="I294" s="83"/>
      <c r="J294" s="83"/>
      <c r="K294" s="84"/>
      <c r="L294" s="75">
        <v>294</v>
      </c>
      <c r="M294" s="75"/>
      <c r="N294" s="99">
        <v>25</v>
      </c>
      <c r="O294" s="107" t="str">
        <f>REPLACE(INDEX(GroupVertices[Group], MATCH(Edges[[#This Row],[Vertex 1]],GroupVertices[Vertex],0)),1,1,"")</f>
        <v>1</v>
      </c>
      <c r="P294" s="107" t="str">
        <f>REPLACE(INDEX(GroupVertices[Group], MATCH(Edges[[#This Row],[Vertex 2]],GroupVertices[Vertex],0)),1,1,"")</f>
        <v>1</v>
      </c>
    </row>
    <row r="295" spans="1:16" ht="16.5" thickTop="1" thickBot="1" x14ac:dyDescent="0.3">
      <c r="A295" s="77" t="s">
        <v>190</v>
      </c>
      <c r="B295" s="77" t="s">
        <v>199</v>
      </c>
      <c r="C295" s="78"/>
      <c r="D295" s="79">
        <v>1.3495145631067962</v>
      </c>
      <c r="E295" s="80"/>
      <c r="F295" s="81"/>
      <c r="G295" s="78"/>
      <c r="H295" s="82"/>
      <c r="I295" s="83"/>
      <c r="J295" s="83"/>
      <c r="K295" s="84"/>
      <c r="L295" s="75">
        <v>295</v>
      </c>
      <c r="M295" s="75"/>
      <c r="N295" s="99">
        <v>9</v>
      </c>
      <c r="O295" s="107" t="str">
        <f>REPLACE(INDEX(GroupVertices[Group], MATCH(Edges[[#This Row],[Vertex 1]],GroupVertices[Vertex],0)),1,1,"")</f>
        <v>1</v>
      </c>
      <c r="P295" s="107" t="str">
        <f>REPLACE(INDEX(GroupVertices[Group], MATCH(Edges[[#This Row],[Vertex 2]],GroupVertices[Vertex],0)),1,1,"")</f>
        <v>1</v>
      </c>
    </row>
    <row r="296" spans="1:16" ht="16.5" thickTop="1" thickBot="1" x14ac:dyDescent="0.3">
      <c r="A296" s="77" t="s">
        <v>218</v>
      </c>
      <c r="B296" s="77" t="s">
        <v>199</v>
      </c>
      <c r="C296" s="78"/>
      <c r="D296" s="79">
        <v>1.6553398058252426</v>
      </c>
      <c r="E296" s="80"/>
      <c r="F296" s="81"/>
      <c r="G296" s="78"/>
      <c r="H296" s="82"/>
      <c r="I296" s="83"/>
      <c r="J296" s="83"/>
      <c r="K296" s="84"/>
      <c r="L296" s="75">
        <v>296</v>
      </c>
      <c r="M296" s="75"/>
      <c r="N296" s="99">
        <v>16</v>
      </c>
      <c r="O296" s="107" t="str">
        <f>REPLACE(INDEX(GroupVertices[Group], MATCH(Edges[[#This Row],[Vertex 1]],GroupVertices[Vertex],0)),1,1,"")</f>
        <v>1</v>
      </c>
      <c r="P296" s="107" t="str">
        <f>REPLACE(INDEX(GroupVertices[Group], MATCH(Edges[[#This Row],[Vertex 2]],GroupVertices[Vertex],0)),1,1,"")</f>
        <v>1</v>
      </c>
    </row>
    <row r="297" spans="1:16" ht="16.5" thickTop="1" thickBot="1" x14ac:dyDescent="0.3">
      <c r="A297" s="77" t="s">
        <v>240</v>
      </c>
      <c r="B297" s="77" t="s">
        <v>207</v>
      </c>
      <c r="C297" s="78"/>
      <c r="D297" s="79">
        <v>1</v>
      </c>
      <c r="E297" s="80"/>
      <c r="F297" s="81"/>
      <c r="G297" s="78"/>
      <c r="H297" s="82"/>
      <c r="I297" s="83"/>
      <c r="J297" s="83"/>
      <c r="K297" s="84"/>
      <c r="L297" s="75">
        <v>297</v>
      </c>
      <c r="M297" s="75"/>
      <c r="N297" s="99">
        <v>1</v>
      </c>
      <c r="O297" s="107" t="str">
        <f>REPLACE(INDEX(GroupVertices[Group], MATCH(Edges[[#This Row],[Vertex 1]],GroupVertices[Vertex],0)),1,1,"")</f>
        <v>1</v>
      </c>
      <c r="P297" s="107" t="str">
        <f>REPLACE(INDEX(GroupVertices[Group], MATCH(Edges[[#This Row],[Vertex 2]],GroupVertices[Vertex],0)),1,1,"")</f>
        <v>1</v>
      </c>
    </row>
    <row r="298" spans="1:16" ht="16.5" thickTop="1" thickBot="1" x14ac:dyDescent="0.3">
      <c r="A298" s="77" t="s">
        <v>206</v>
      </c>
      <c r="B298" s="77" t="s">
        <v>207</v>
      </c>
      <c r="C298" s="78"/>
      <c r="D298" s="79">
        <v>1</v>
      </c>
      <c r="E298" s="80"/>
      <c r="F298" s="81"/>
      <c r="G298" s="78"/>
      <c r="H298" s="82"/>
      <c r="I298" s="83"/>
      <c r="J298" s="83"/>
      <c r="K298" s="84"/>
      <c r="L298" s="75">
        <v>298</v>
      </c>
      <c r="M298" s="75"/>
      <c r="N298" s="99">
        <v>1</v>
      </c>
      <c r="O298" s="107" t="str">
        <f>REPLACE(INDEX(GroupVertices[Group], MATCH(Edges[[#This Row],[Vertex 1]],GroupVertices[Vertex],0)),1,1,"")</f>
        <v>1</v>
      </c>
      <c r="P298" s="107" t="str">
        <f>REPLACE(INDEX(GroupVertices[Group], MATCH(Edges[[#This Row],[Vertex 2]],GroupVertices[Vertex],0)),1,1,"")</f>
        <v>1</v>
      </c>
    </row>
    <row r="299" spans="1:16" ht="16.5" thickTop="1" thickBot="1" x14ac:dyDescent="0.3">
      <c r="A299" s="77" t="s">
        <v>206</v>
      </c>
      <c r="B299" s="77" t="s">
        <v>194</v>
      </c>
      <c r="C299" s="78"/>
      <c r="D299" s="79">
        <v>1</v>
      </c>
      <c r="E299" s="80"/>
      <c r="F299" s="81"/>
      <c r="G299" s="78"/>
      <c r="H299" s="82"/>
      <c r="I299" s="83"/>
      <c r="J299" s="83"/>
      <c r="K299" s="84"/>
      <c r="L299" s="75">
        <v>299</v>
      </c>
      <c r="M299" s="75"/>
      <c r="N299" s="99">
        <v>1</v>
      </c>
      <c r="O299" s="107" t="str">
        <f>REPLACE(INDEX(GroupVertices[Group], MATCH(Edges[[#This Row],[Vertex 1]],GroupVertices[Vertex],0)),1,1,"")</f>
        <v>1</v>
      </c>
      <c r="P299" s="107" t="str">
        <f>REPLACE(INDEX(GroupVertices[Group], MATCH(Edges[[#This Row],[Vertex 2]],GroupVertices[Vertex],0)),1,1,"")</f>
        <v>1</v>
      </c>
    </row>
    <row r="300" spans="1:16" ht="16.5" thickTop="1" thickBot="1" x14ac:dyDescent="0.3">
      <c r="A300" s="77" t="s">
        <v>206</v>
      </c>
      <c r="B300" s="77" t="s">
        <v>198</v>
      </c>
      <c r="C300" s="78"/>
      <c r="D300" s="79">
        <v>1.087378640776699</v>
      </c>
      <c r="E300" s="80"/>
      <c r="F300" s="81"/>
      <c r="G300" s="78"/>
      <c r="H300" s="82"/>
      <c r="I300" s="83"/>
      <c r="J300" s="83"/>
      <c r="K300" s="84"/>
      <c r="L300" s="75">
        <v>300</v>
      </c>
      <c r="M300" s="75"/>
      <c r="N300" s="99">
        <v>3</v>
      </c>
      <c r="O300" s="107" t="str">
        <f>REPLACE(INDEX(GroupVertices[Group], MATCH(Edges[[#This Row],[Vertex 1]],GroupVertices[Vertex],0)),1,1,"")</f>
        <v>1</v>
      </c>
      <c r="P300" s="107" t="str">
        <f>REPLACE(INDEX(GroupVertices[Group], MATCH(Edges[[#This Row],[Vertex 2]],GroupVertices[Vertex],0)),1,1,"")</f>
        <v>1</v>
      </c>
    </row>
    <row r="301" spans="1:16" ht="16.5" thickTop="1" thickBot="1" x14ac:dyDescent="0.3">
      <c r="A301" s="77" t="s">
        <v>209</v>
      </c>
      <c r="B301" s="77" t="s">
        <v>207</v>
      </c>
      <c r="C301" s="78"/>
      <c r="D301" s="79">
        <v>1.8300970873786406</v>
      </c>
      <c r="E301" s="80"/>
      <c r="F301" s="81"/>
      <c r="G301" s="78"/>
      <c r="H301" s="82"/>
      <c r="I301" s="83"/>
      <c r="J301" s="83"/>
      <c r="K301" s="84"/>
      <c r="L301" s="75">
        <v>301</v>
      </c>
      <c r="M301" s="75"/>
      <c r="N301" s="99">
        <v>20</v>
      </c>
      <c r="O301" s="107" t="str">
        <f>REPLACE(INDEX(GroupVertices[Group], MATCH(Edges[[#This Row],[Vertex 1]],GroupVertices[Vertex],0)),1,1,"")</f>
        <v>1</v>
      </c>
      <c r="P301" s="107" t="str">
        <f>REPLACE(INDEX(GroupVertices[Group], MATCH(Edges[[#This Row],[Vertex 2]],GroupVertices[Vertex],0)),1,1,"")</f>
        <v>1</v>
      </c>
    </row>
    <row r="302" spans="1:16" ht="16.5" thickTop="1" thickBot="1" x14ac:dyDescent="0.3">
      <c r="A302" s="77" t="s">
        <v>209</v>
      </c>
      <c r="B302" s="77" t="s">
        <v>198</v>
      </c>
      <c r="C302" s="78"/>
      <c r="D302" s="79">
        <v>1.0436893203883495</v>
      </c>
      <c r="E302" s="80"/>
      <c r="F302" s="81"/>
      <c r="G302" s="78"/>
      <c r="H302" s="82"/>
      <c r="I302" s="83"/>
      <c r="J302" s="83"/>
      <c r="K302" s="84"/>
      <c r="L302" s="75">
        <v>302</v>
      </c>
      <c r="M302" s="75"/>
      <c r="N302" s="99">
        <v>2</v>
      </c>
      <c r="O302" s="107" t="str">
        <f>REPLACE(INDEX(GroupVertices[Group], MATCH(Edges[[#This Row],[Vertex 1]],GroupVertices[Vertex],0)),1,1,"")</f>
        <v>1</v>
      </c>
      <c r="P302" s="107" t="str">
        <f>REPLACE(INDEX(GroupVertices[Group], MATCH(Edges[[#This Row],[Vertex 2]],GroupVertices[Vertex],0)),1,1,"")</f>
        <v>1</v>
      </c>
    </row>
    <row r="303" spans="1:16" ht="16.5" thickTop="1" thickBot="1" x14ac:dyDescent="0.3">
      <c r="A303" s="77" t="s">
        <v>209</v>
      </c>
      <c r="B303" s="77" t="s">
        <v>199</v>
      </c>
      <c r="C303" s="78"/>
      <c r="D303" s="79">
        <v>2.7475728155339807</v>
      </c>
      <c r="E303" s="80"/>
      <c r="F303" s="81"/>
      <c r="G303" s="78"/>
      <c r="H303" s="82"/>
      <c r="I303" s="83"/>
      <c r="J303" s="83"/>
      <c r="K303" s="84"/>
      <c r="L303" s="75">
        <v>303</v>
      </c>
      <c r="M303" s="75"/>
      <c r="N303" s="99">
        <v>41</v>
      </c>
      <c r="O303" s="107" t="str">
        <f>REPLACE(INDEX(GroupVertices[Group], MATCH(Edges[[#This Row],[Vertex 1]],GroupVertices[Vertex],0)),1,1,"")</f>
        <v>1</v>
      </c>
      <c r="P303" s="107" t="str">
        <f>REPLACE(INDEX(GroupVertices[Group], MATCH(Edges[[#This Row],[Vertex 2]],GroupVertices[Vertex],0)),1,1,"")</f>
        <v>1</v>
      </c>
    </row>
    <row r="304" spans="1:16" ht="16.5" thickTop="1" thickBot="1" x14ac:dyDescent="0.3">
      <c r="A304" s="77" t="s">
        <v>238</v>
      </c>
      <c r="B304" s="77" t="s">
        <v>192</v>
      </c>
      <c r="C304" s="78"/>
      <c r="D304" s="79">
        <v>1</v>
      </c>
      <c r="E304" s="80"/>
      <c r="F304" s="81"/>
      <c r="G304" s="78"/>
      <c r="H304" s="82"/>
      <c r="I304" s="83"/>
      <c r="J304" s="83"/>
      <c r="K304" s="84"/>
      <c r="L304" s="75">
        <v>304</v>
      </c>
      <c r="M304" s="75"/>
      <c r="N304" s="99">
        <v>1</v>
      </c>
      <c r="O304" s="107" t="str">
        <f>REPLACE(INDEX(GroupVertices[Group], MATCH(Edges[[#This Row],[Vertex 1]],GroupVertices[Vertex],0)),1,1,"")</f>
        <v>1</v>
      </c>
      <c r="P304" s="107" t="str">
        <f>REPLACE(INDEX(GroupVertices[Group], MATCH(Edges[[#This Row],[Vertex 2]],GroupVertices[Vertex],0)),1,1,"")</f>
        <v>1</v>
      </c>
    </row>
    <row r="305" spans="1:16" ht="16.5" thickTop="1" thickBot="1" x14ac:dyDescent="0.3">
      <c r="A305" s="77" t="s">
        <v>238</v>
      </c>
      <c r="B305" s="77" t="s">
        <v>199</v>
      </c>
      <c r="C305" s="78"/>
      <c r="D305" s="79">
        <v>1.087378640776699</v>
      </c>
      <c r="E305" s="80"/>
      <c r="F305" s="81"/>
      <c r="G305" s="78"/>
      <c r="H305" s="82"/>
      <c r="I305" s="83"/>
      <c r="J305" s="83"/>
      <c r="K305" s="84"/>
      <c r="L305" s="75">
        <v>305</v>
      </c>
      <c r="M305" s="75"/>
      <c r="N305" s="99">
        <v>3</v>
      </c>
      <c r="O305" s="107" t="str">
        <f>REPLACE(INDEX(GroupVertices[Group], MATCH(Edges[[#This Row],[Vertex 1]],GroupVertices[Vertex],0)),1,1,"")</f>
        <v>1</v>
      </c>
      <c r="P305" s="107" t="str">
        <f>REPLACE(INDEX(GroupVertices[Group], MATCH(Edges[[#This Row],[Vertex 2]],GroupVertices[Vertex],0)),1,1,"")</f>
        <v>1</v>
      </c>
    </row>
    <row r="306" spans="1:16" ht="16.5" thickTop="1" thickBot="1" x14ac:dyDescent="0.3">
      <c r="A306" s="77" t="s">
        <v>191</v>
      </c>
      <c r="B306" s="77" t="s">
        <v>192</v>
      </c>
      <c r="C306" s="78"/>
      <c r="D306" s="79">
        <v>1.5679611650485437</v>
      </c>
      <c r="E306" s="80"/>
      <c r="F306" s="81"/>
      <c r="G306" s="78"/>
      <c r="H306" s="82"/>
      <c r="I306" s="83"/>
      <c r="J306" s="83"/>
      <c r="K306" s="84"/>
      <c r="L306" s="75">
        <v>306</v>
      </c>
      <c r="M306" s="75"/>
      <c r="N306" s="99">
        <v>14</v>
      </c>
      <c r="O306" s="107" t="str">
        <f>REPLACE(INDEX(GroupVertices[Group], MATCH(Edges[[#This Row],[Vertex 1]],GroupVertices[Vertex],0)),1,1,"")</f>
        <v>1</v>
      </c>
      <c r="P306" s="107" t="str">
        <f>REPLACE(INDEX(GroupVertices[Group], MATCH(Edges[[#This Row],[Vertex 2]],GroupVertices[Vertex],0)),1,1,"")</f>
        <v>1</v>
      </c>
    </row>
    <row r="307" spans="1:16" ht="16.5" thickTop="1" thickBot="1" x14ac:dyDescent="0.3">
      <c r="A307" s="77" t="s">
        <v>191</v>
      </c>
      <c r="B307" s="77" t="s">
        <v>196</v>
      </c>
      <c r="C307" s="78"/>
      <c r="D307" s="79">
        <v>1</v>
      </c>
      <c r="E307" s="80"/>
      <c r="F307" s="81"/>
      <c r="G307" s="78"/>
      <c r="H307" s="82"/>
      <c r="I307" s="83"/>
      <c r="J307" s="83"/>
      <c r="K307" s="84"/>
      <c r="L307" s="75">
        <v>307</v>
      </c>
      <c r="M307" s="75"/>
      <c r="N307" s="99">
        <v>1</v>
      </c>
      <c r="O307" s="107" t="str">
        <f>REPLACE(INDEX(GroupVertices[Group], MATCH(Edges[[#This Row],[Vertex 1]],GroupVertices[Vertex],0)),1,1,"")</f>
        <v>1</v>
      </c>
      <c r="P307" s="107" t="str">
        <f>REPLACE(INDEX(GroupVertices[Group], MATCH(Edges[[#This Row],[Vertex 2]],GroupVertices[Vertex],0)),1,1,"")</f>
        <v>1</v>
      </c>
    </row>
    <row r="308" spans="1:16" ht="16.5" thickTop="1" thickBot="1" x14ac:dyDescent="0.3">
      <c r="A308" s="77" t="s">
        <v>191</v>
      </c>
      <c r="B308" s="77" t="s">
        <v>198</v>
      </c>
      <c r="C308" s="78"/>
      <c r="D308" s="79">
        <v>1.2184466019417475</v>
      </c>
      <c r="E308" s="80"/>
      <c r="F308" s="81"/>
      <c r="G308" s="78"/>
      <c r="H308" s="82"/>
      <c r="I308" s="83"/>
      <c r="J308" s="83"/>
      <c r="K308" s="84"/>
      <c r="L308" s="75">
        <v>308</v>
      </c>
      <c r="M308" s="75"/>
      <c r="N308" s="99">
        <v>6</v>
      </c>
      <c r="O308" s="107" t="str">
        <f>REPLACE(INDEX(GroupVertices[Group], MATCH(Edges[[#This Row],[Vertex 1]],GroupVertices[Vertex],0)),1,1,"")</f>
        <v>1</v>
      </c>
      <c r="P308" s="107" t="str">
        <f>REPLACE(INDEX(GroupVertices[Group], MATCH(Edges[[#This Row],[Vertex 2]],GroupVertices[Vertex],0)),1,1,"")</f>
        <v>1</v>
      </c>
    </row>
    <row r="309" spans="1:16" ht="16.5" thickTop="1" thickBot="1" x14ac:dyDescent="0.3">
      <c r="A309" s="77" t="s">
        <v>191</v>
      </c>
      <c r="B309" s="77" t="s">
        <v>199</v>
      </c>
      <c r="C309" s="78"/>
      <c r="D309" s="79">
        <v>1.5242718446601942</v>
      </c>
      <c r="E309" s="80"/>
      <c r="F309" s="81"/>
      <c r="G309" s="78"/>
      <c r="H309" s="82"/>
      <c r="I309" s="83"/>
      <c r="J309" s="83"/>
      <c r="K309" s="84"/>
      <c r="L309" s="75">
        <v>309</v>
      </c>
      <c r="M309" s="75"/>
      <c r="N309" s="99">
        <v>13</v>
      </c>
      <c r="O309" s="107" t="str">
        <f>REPLACE(INDEX(GroupVertices[Group], MATCH(Edges[[#This Row],[Vertex 1]],GroupVertices[Vertex],0)),1,1,"")</f>
        <v>1</v>
      </c>
      <c r="P309" s="107" t="str">
        <f>REPLACE(INDEX(GroupVertices[Group], MATCH(Edges[[#This Row],[Vertex 2]],GroupVertices[Vertex],0)),1,1,"")</f>
        <v>1</v>
      </c>
    </row>
    <row r="310" spans="1:16" ht="16.5" thickTop="1" thickBot="1" x14ac:dyDescent="0.3">
      <c r="A310" s="77" t="s">
        <v>191</v>
      </c>
      <c r="B310" s="77" t="s">
        <v>200</v>
      </c>
      <c r="C310" s="78"/>
      <c r="D310" s="79">
        <v>1</v>
      </c>
      <c r="E310" s="80"/>
      <c r="F310" s="81"/>
      <c r="G310" s="78"/>
      <c r="H310" s="82"/>
      <c r="I310" s="83"/>
      <c r="J310" s="83"/>
      <c r="K310" s="84"/>
      <c r="L310" s="75">
        <v>310</v>
      </c>
      <c r="M310" s="75"/>
      <c r="N310" s="99">
        <v>1</v>
      </c>
      <c r="O310" s="107" t="str">
        <f>REPLACE(INDEX(GroupVertices[Group], MATCH(Edges[[#This Row],[Vertex 1]],GroupVertices[Vertex],0)),1,1,"")</f>
        <v>1</v>
      </c>
      <c r="P310" s="107" t="str">
        <f>REPLACE(INDEX(GroupVertices[Group], MATCH(Edges[[#This Row],[Vertex 2]],GroupVertices[Vertex],0)),1,1,"")</f>
        <v>1</v>
      </c>
    </row>
    <row r="311" spans="1:16" ht="16.5" thickTop="1" thickBot="1" x14ac:dyDescent="0.3">
      <c r="A311" s="77" t="s">
        <v>220</v>
      </c>
      <c r="B311" s="77" t="s">
        <v>199</v>
      </c>
      <c r="C311" s="78"/>
      <c r="D311" s="79">
        <v>1.0436893203883495</v>
      </c>
      <c r="E311" s="80"/>
      <c r="F311" s="81"/>
      <c r="G311" s="78"/>
      <c r="H311" s="82"/>
      <c r="I311" s="83"/>
      <c r="J311" s="83"/>
      <c r="K311" s="84"/>
      <c r="L311" s="75">
        <v>311</v>
      </c>
      <c r="M311" s="75"/>
      <c r="N311" s="99">
        <v>2</v>
      </c>
      <c r="O311" s="107" t="str">
        <f>REPLACE(INDEX(GroupVertices[Group], MATCH(Edges[[#This Row],[Vertex 1]],GroupVertices[Vertex],0)),1,1,"")</f>
        <v>1</v>
      </c>
      <c r="P311" s="107" t="str">
        <f>REPLACE(INDEX(GroupVertices[Group], MATCH(Edges[[#This Row],[Vertex 2]],GroupVertices[Vertex],0)),1,1,"")</f>
        <v>1</v>
      </c>
    </row>
    <row r="312" spans="1:16" ht="16.5" thickTop="1" thickBot="1" x14ac:dyDescent="0.3">
      <c r="A312" s="77" t="s">
        <v>241</v>
      </c>
      <c r="B312" s="77" t="s">
        <v>198</v>
      </c>
      <c r="C312" s="78"/>
      <c r="D312" s="79">
        <v>1</v>
      </c>
      <c r="E312" s="80"/>
      <c r="F312" s="81"/>
      <c r="G312" s="78"/>
      <c r="H312" s="82"/>
      <c r="I312" s="83"/>
      <c r="J312" s="83"/>
      <c r="K312" s="84"/>
      <c r="L312" s="75">
        <v>312</v>
      </c>
      <c r="M312" s="75"/>
      <c r="N312" s="99">
        <v>1</v>
      </c>
      <c r="O312" s="107" t="str">
        <f>REPLACE(INDEX(GroupVertices[Group], MATCH(Edges[[#This Row],[Vertex 1]],GroupVertices[Vertex],0)),1,1,"")</f>
        <v>1</v>
      </c>
      <c r="P312" s="107" t="str">
        <f>REPLACE(INDEX(GroupVertices[Group], MATCH(Edges[[#This Row],[Vertex 2]],GroupVertices[Vertex],0)),1,1,"")</f>
        <v>1</v>
      </c>
    </row>
    <row r="313" spans="1:16" ht="16.5" thickTop="1" thickBot="1" x14ac:dyDescent="0.3">
      <c r="A313" s="77" t="s">
        <v>192</v>
      </c>
      <c r="B313" s="77" t="s">
        <v>207</v>
      </c>
      <c r="C313" s="78"/>
      <c r="D313" s="79">
        <v>1.0436893203883495</v>
      </c>
      <c r="E313" s="80"/>
      <c r="F313" s="81"/>
      <c r="G313" s="78"/>
      <c r="H313" s="82"/>
      <c r="I313" s="83"/>
      <c r="J313" s="83"/>
      <c r="K313" s="84"/>
      <c r="L313" s="75">
        <v>313</v>
      </c>
      <c r="M313" s="75"/>
      <c r="N313" s="99">
        <v>2</v>
      </c>
      <c r="O313" s="107" t="str">
        <f>REPLACE(INDEX(GroupVertices[Group], MATCH(Edges[[#This Row],[Vertex 1]],GroupVertices[Vertex],0)),1,1,"")</f>
        <v>1</v>
      </c>
      <c r="P313" s="107" t="str">
        <f>REPLACE(INDEX(GroupVertices[Group], MATCH(Edges[[#This Row],[Vertex 2]],GroupVertices[Vertex],0)),1,1,"")</f>
        <v>1</v>
      </c>
    </row>
    <row r="314" spans="1:16" ht="16.5" thickTop="1" thickBot="1" x14ac:dyDescent="0.3">
      <c r="A314" s="77" t="s">
        <v>192</v>
      </c>
      <c r="B314" s="77" t="s">
        <v>194</v>
      </c>
      <c r="C314" s="78"/>
      <c r="D314" s="79">
        <v>1</v>
      </c>
      <c r="E314" s="80"/>
      <c r="F314" s="81"/>
      <c r="G314" s="78"/>
      <c r="H314" s="82"/>
      <c r="I314" s="83"/>
      <c r="J314" s="83"/>
      <c r="K314" s="84"/>
      <c r="L314" s="75">
        <v>314</v>
      </c>
      <c r="M314" s="75"/>
      <c r="N314" s="99">
        <v>1</v>
      </c>
      <c r="O314" s="107" t="str">
        <f>REPLACE(INDEX(GroupVertices[Group], MATCH(Edges[[#This Row],[Vertex 1]],GroupVertices[Vertex],0)),1,1,"")</f>
        <v>1</v>
      </c>
      <c r="P314" s="107" t="str">
        <f>REPLACE(INDEX(GroupVertices[Group], MATCH(Edges[[#This Row],[Vertex 2]],GroupVertices[Vertex],0)),1,1,"")</f>
        <v>1</v>
      </c>
    </row>
    <row r="315" spans="1:16" ht="16.5" thickTop="1" thickBot="1" x14ac:dyDescent="0.3">
      <c r="A315" s="77" t="s">
        <v>192</v>
      </c>
      <c r="B315" s="77" t="s">
        <v>196</v>
      </c>
      <c r="C315" s="78"/>
      <c r="D315" s="79">
        <v>1.6553398058252426</v>
      </c>
      <c r="E315" s="80"/>
      <c r="F315" s="81"/>
      <c r="G315" s="78"/>
      <c r="H315" s="82"/>
      <c r="I315" s="83"/>
      <c r="J315" s="83"/>
      <c r="K315" s="84"/>
      <c r="L315" s="75">
        <v>315</v>
      </c>
      <c r="M315" s="75"/>
      <c r="N315" s="99">
        <v>16</v>
      </c>
      <c r="O315" s="107" t="str">
        <f>REPLACE(INDEX(GroupVertices[Group], MATCH(Edges[[#This Row],[Vertex 1]],GroupVertices[Vertex],0)),1,1,"")</f>
        <v>1</v>
      </c>
      <c r="P315" s="107" t="str">
        <f>REPLACE(INDEX(GroupVertices[Group], MATCH(Edges[[#This Row],[Vertex 2]],GroupVertices[Vertex],0)),1,1,"")</f>
        <v>1</v>
      </c>
    </row>
    <row r="316" spans="1:16" ht="16.5" thickTop="1" thickBot="1" x14ac:dyDescent="0.3">
      <c r="A316" s="77" t="s">
        <v>192</v>
      </c>
      <c r="B316" s="77" t="s">
        <v>198</v>
      </c>
      <c r="C316" s="78"/>
      <c r="D316" s="79">
        <v>1.8300970873786406</v>
      </c>
      <c r="E316" s="80"/>
      <c r="F316" s="81"/>
      <c r="G316" s="78"/>
      <c r="H316" s="82"/>
      <c r="I316" s="83"/>
      <c r="J316" s="83"/>
      <c r="K316" s="84"/>
      <c r="L316" s="75">
        <v>316</v>
      </c>
      <c r="M316" s="75"/>
      <c r="N316" s="99">
        <v>20</v>
      </c>
      <c r="O316" s="107" t="str">
        <f>REPLACE(INDEX(GroupVertices[Group], MATCH(Edges[[#This Row],[Vertex 1]],GroupVertices[Vertex],0)),1,1,"")</f>
        <v>1</v>
      </c>
      <c r="P316" s="107" t="str">
        <f>REPLACE(INDEX(GroupVertices[Group], MATCH(Edges[[#This Row],[Vertex 2]],GroupVertices[Vertex],0)),1,1,"")</f>
        <v>1</v>
      </c>
    </row>
    <row r="317" spans="1:16" ht="16.5" thickTop="1" thickBot="1" x14ac:dyDescent="0.3">
      <c r="A317" s="77" t="s">
        <v>192</v>
      </c>
      <c r="B317" s="77" t="s">
        <v>199</v>
      </c>
      <c r="C317" s="78"/>
      <c r="D317" s="79">
        <v>1.4368932038834952</v>
      </c>
      <c r="E317" s="80"/>
      <c r="F317" s="81"/>
      <c r="G317" s="78"/>
      <c r="H317" s="82"/>
      <c r="I317" s="83"/>
      <c r="J317" s="83"/>
      <c r="K317" s="84"/>
      <c r="L317" s="75">
        <v>317</v>
      </c>
      <c r="M317" s="75"/>
      <c r="N317" s="99">
        <v>11</v>
      </c>
      <c r="O317" s="107" t="str">
        <f>REPLACE(INDEX(GroupVertices[Group], MATCH(Edges[[#This Row],[Vertex 1]],GroupVertices[Vertex],0)),1,1,"")</f>
        <v>1</v>
      </c>
      <c r="P317" s="107" t="str">
        <f>REPLACE(INDEX(GroupVertices[Group], MATCH(Edges[[#This Row],[Vertex 2]],GroupVertices[Vertex],0)),1,1,"")</f>
        <v>1</v>
      </c>
    </row>
    <row r="318" spans="1:16" ht="16.5" thickTop="1" thickBot="1" x14ac:dyDescent="0.3">
      <c r="A318" s="77" t="s">
        <v>192</v>
      </c>
      <c r="B318" s="77" t="s">
        <v>200</v>
      </c>
      <c r="C318" s="78"/>
      <c r="D318" s="79">
        <v>1.1310679611650485</v>
      </c>
      <c r="E318" s="80"/>
      <c r="F318" s="81"/>
      <c r="G318" s="78"/>
      <c r="H318" s="82"/>
      <c r="I318" s="83"/>
      <c r="J318" s="83"/>
      <c r="K318" s="84"/>
      <c r="L318" s="75">
        <v>318</v>
      </c>
      <c r="M318" s="75"/>
      <c r="N318" s="99">
        <v>4</v>
      </c>
      <c r="O318" s="107" t="str">
        <f>REPLACE(INDEX(GroupVertices[Group], MATCH(Edges[[#This Row],[Vertex 1]],GroupVertices[Vertex],0)),1,1,"")</f>
        <v>1</v>
      </c>
      <c r="P318" s="107" t="str">
        <f>REPLACE(INDEX(GroupVertices[Group], MATCH(Edges[[#This Row],[Vertex 2]],GroupVertices[Vertex],0)),1,1,"")</f>
        <v>1</v>
      </c>
    </row>
    <row r="319" spans="1:16" ht="16.5" thickTop="1" thickBot="1" x14ac:dyDescent="0.3">
      <c r="A319" s="77" t="s">
        <v>207</v>
      </c>
      <c r="B319" s="77" t="s">
        <v>194</v>
      </c>
      <c r="C319" s="78"/>
      <c r="D319" s="79">
        <v>1.1310679611650485</v>
      </c>
      <c r="E319" s="80"/>
      <c r="F319" s="81"/>
      <c r="G319" s="78"/>
      <c r="H319" s="82"/>
      <c r="I319" s="83"/>
      <c r="J319" s="83"/>
      <c r="K319" s="84"/>
      <c r="L319" s="75">
        <v>319</v>
      </c>
      <c r="M319" s="75"/>
      <c r="N319" s="99">
        <v>4</v>
      </c>
      <c r="O319" s="107" t="str">
        <f>REPLACE(INDEX(GroupVertices[Group], MATCH(Edges[[#This Row],[Vertex 1]],GroupVertices[Vertex],0)),1,1,"")</f>
        <v>1</v>
      </c>
      <c r="P319" s="107" t="str">
        <f>REPLACE(INDEX(GroupVertices[Group], MATCH(Edges[[#This Row],[Vertex 2]],GroupVertices[Vertex],0)),1,1,"")</f>
        <v>1</v>
      </c>
    </row>
    <row r="320" spans="1:16" ht="16.5" thickTop="1" thickBot="1" x14ac:dyDescent="0.3">
      <c r="A320" s="77" t="s">
        <v>207</v>
      </c>
      <c r="B320" s="77" t="s">
        <v>223</v>
      </c>
      <c r="C320" s="78"/>
      <c r="D320" s="79">
        <v>1</v>
      </c>
      <c r="E320" s="80"/>
      <c r="F320" s="81"/>
      <c r="G320" s="78"/>
      <c r="H320" s="82"/>
      <c r="I320" s="83"/>
      <c r="J320" s="83"/>
      <c r="K320" s="84"/>
      <c r="L320" s="75">
        <v>320</v>
      </c>
      <c r="M320" s="75"/>
      <c r="N320" s="99">
        <v>1</v>
      </c>
      <c r="O320" s="107" t="str">
        <f>REPLACE(INDEX(GroupVertices[Group], MATCH(Edges[[#This Row],[Vertex 1]],GroupVertices[Vertex],0)),1,1,"")</f>
        <v>1</v>
      </c>
      <c r="P320" s="107" t="str">
        <f>REPLACE(INDEX(GroupVertices[Group], MATCH(Edges[[#This Row],[Vertex 2]],GroupVertices[Vertex],0)),1,1,"")</f>
        <v>1</v>
      </c>
    </row>
    <row r="321" spans="1:16" ht="16.5" thickTop="1" thickBot="1" x14ac:dyDescent="0.3">
      <c r="A321" s="77" t="s">
        <v>207</v>
      </c>
      <c r="B321" s="77" t="s">
        <v>228</v>
      </c>
      <c r="C321" s="78"/>
      <c r="D321" s="79">
        <v>1.087378640776699</v>
      </c>
      <c r="E321" s="80"/>
      <c r="F321" s="81"/>
      <c r="G321" s="78"/>
      <c r="H321" s="82"/>
      <c r="I321" s="83"/>
      <c r="J321" s="83"/>
      <c r="K321" s="84"/>
      <c r="L321" s="75">
        <v>321</v>
      </c>
      <c r="M321" s="75"/>
      <c r="N321" s="99">
        <v>3</v>
      </c>
      <c r="O321" s="107" t="str">
        <f>REPLACE(INDEX(GroupVertices[Group], MATCH(Edges[[#This Row],[Vertex 1]],GroupVertices[Vertex],0)),1,1,"")</f>
        <v>1</v>
      </c>
      <c r="P321" s="107" t="str">
        <f>REPLACE(INDEX(GroupVertices[Group], MATCH(Edges[[#This Row],[Vertex 2]],GroupVertices[Vertex],0)),1,1,"")</f>
        <v>1</v>
      </c>
    </row>
    <row r="322" spans="1:16" ht="16.5" thickTop="1" thickBot="1" x14ac:dyDescent="0.3">
      <c r="A322" s="77" t="s">
        <v>207</v>
      </c>
      <c r="B322" s="77" t="s">
        <v>198</v>
      </c>
      <c r="C322" s="78"/>
      <c r="D322" s="79">
        <v>1.5679611650485437</v>
      </c>
      <c r="E322" s="80"/>
      <c r="F322" s="81"/>
      <c r="G322" s="78"/>
      <c r="H322" s="82"/>
      <c r="I322" s="83"/>
      <c r="J322" s="83"/>
      <c r="K322" s="84"/>
      <c r="L322" s="75">
        <v>322</v>
      </c>
      <c r="M322" s="75"/>
      <c r="N322" s="99">
        <v>14</v>
      </c>
      <c r="O322" s="107" t="str">
        <f>REPLACE(INDEX(GroupVertices[Group], MATCH(Edges[[#This Row],[Vertex 1]],GroupVertices[Vertex],0)),1,1,"")</f>
        <v>1</v>
      </c>
      <c r="P322" s="107" t="str">
        <f>REPLACE(INDEX(GroupVertices[Group], MATCH(Edges[[#This Row],[Vertex 2]],GroupVertices[Vertex],0)),1,1,"")</f>
        <v>1</v>
      </c>
    </row>
    <row r="323" spans="1:16" ht="16.5" thickTop="1" thickBot="1" x14ac:dyDescent="0.3">
      <c r="A323" s="77" t="s">
        <v>207</v>
      </c>
      <c r="B323" s="77" t="s">
        <v>199</v>
      </c>
      <c r="C323" s="78"/>
      <c r="D323" s="79">
        <v>1.6990291262135924</v>
      </c>
      <c r="E323" s="80"/>
      <c r="F323" s="81"/>
      <c r="G323" s="78"/>
      <c r="H323" s="82"/>
      <c r="I323" s="83"/>
      <c r="J323" s="83"/>
      <c r="K323" s="84"/>
      <c r="L323" s="75">
        <v>323</v>
      </c>
      <c r="M323" s="75"/>
      <c r="N323" s="99">
        <v>17</v>
      </c>
      <c r="O323" s="107" t="str">
        <f>REPLACE(INDEX(GroupVertices[Group], MATCH(Edges[[#This Row],[Vertex 1]],GroupVertices[Vertex],0)),1,1,"")</f>
        <v>1</v>
      </c>
      <c r="P323" s="107" t="str">
        <f>REPLACE(INDEX(GroupVertices[Group], MATCH(Edges[[#This Row],[Vertex 2]],GroupVertices[Vertex],0)),1,1,"")</f>
        <v>1</v>
      </c>
    </row>
    <row r="324" spans="1:16" ht="16.5" thickTop="1" thickBot="1" x14ac:dyDescent="0.3">
      <c r="A324" s="77" t="s">
        <v>194</v>
      </c>
      <c r="B324" s="77" t="s">
        <v>223</v>
      </c>
      <c r="C324" s="78"/>
      <c r="D324" s="79">
        <v>1</v>
      </c>
      <c r="E324" s="80"/>
      <c r="F324" s="81"/>
      <c r="G324" s="78"/>
      <c r="H324" s="82"/>
      <c r="I324" s="83"/>
      <c r="J324" s="83"/>
      <c r="K324" s="84"/>
      <c r="L324" s="75">
        <v>324</v>
      </c>
      <c r="M324" s="75"/>
      <c r="N324" s="99">
        <v>1</v>
      </c>
      <c r="O324" s="107" t="str">
        <f>REPLACE(INDEX(GroupVertices[Group], MATCH(Edges[[#This Row],[Vertex 1]],GroupVertices[Vertex],0)),1,1,"")</f>
        <v>1</v>
      </c>
      <c r="P324" s="107" t="str">
        <f>REPLACE(INDEX(GroupVertices[Group], MATCH(Edges[[#This Row],[Vertex 2]],GroupVertices[Vertex],0)),1,1,"")</f>
        <v>1</v>
      </c>
    </row>
    <row r="325" spans="1:16" ht="16.5" thickTop="1" thickBot="1" x14ac:dyDescent="0.3">
      <c r="A325" s="77" t="s">
        <v>194</v>
      </c>
      <c r="B325" s="77" t="s">
        <v>198</v>
      </c>
      <c r="C325" s="78"/>
      <c r="D325" s="79">
        <v>1.6116504854368932</v>
      </c>
      <c r="E325" s="80"/>
      <c r="F325" s="81"/>
      <c r="G325" s="78"/>
      <c r="H325" s="82"/>
      <c r="I325" s="83"/>
      <c r="J325" s="83"/>
      <c r="K325" s="84"/>
      <c r="L325" s="75">
        <v>325</v>
      </c>
      <c r="M325" s="75"/>
      <c r="N325" s="99">
        <v>15</v>
      </c>
      <c r="O325" s="107" t="str">
        <f>REPLACE(INDEX(GroupVertices[Group], MATCH(Edges[[#This Row],[Vertex 1]],GroupVertices[Vertex],0)),1,1,"")</f>
        <v>1</v>
      </c>
      <c r="P325" s="107" t="str">
        <f>REPLACE(INDEX(GroupVertices[Group], MATCH(Edges[[#This Row],[Vertex 2]],GroupVertices[Vertex],0)),1,1,"")</f>
        <v>1</v>
      </c>
    </row>
    <row r="326" spans="1:16" ht="16.5" thickTop="1" thickBot="1" x14ac:dyDescent="0.3">
      <c r="A326" s="77" t="s">
        <v>194</v>
      </c>
      <c r="B326" s="77" t="s">
        <v>199</v>
      </c>
      <c r="C326" s="78"/>
      <c r="D326" s="79">
        <v>1.262135922330097</v>
      </c>
      <c r="E326" s="80"/>
      <c r="F326" s="81"/>
      <c r="G326" s="78"/>
      <c r="H326" s="82"/>
      <c r="I326" s="83"/>
      <c r="J326" s="83"/>
      <c r="K326" s="84"/>
      <c r="L326" s="75">
        <v>326</v>
      </c>
      <c r="M326" s="75"/>
      <c r="N326" s="99">
        <v>7</v>
      </c>
      <c r="O326" s="107" t="str">
        <f>REPLACE(INDEX(GroupVertices[Group], MATCH(Edges[[#This Row],[Vertex 1]],GroupVertices[Vertex],0)),1,1,"")</f>
        <v>1</v>
      </c>
      <c r="P326" s="107" t="str">
        <f>REPLACE(INDEX(GroupVertices[Group], MATCH(Edges[[#This Row],[Vertex 2]],GroupVertices[Vertex],0)),1,1,"")</f>
        <v>1</v>
      </c>
    </row>
    <row r="327" spans="1:16" ht="16.5" thickTop="1" thickBot="1" x14ac:dyDescent="0.3">
      <c r="A327" s="77" t="s">
        <v>195</v>
      </c>
      <c r="B327" s="77" t="s">
        <v>199</v>
      </c>
      <c r="C327" s="78"/>
      <c r="D327" s="79">
        <v>1</v>
      </c>
      <c r="E327" s="80"/>
      <c r="F327" s="81"/>
      <c r="G327" s="78"/>
      <c r="H327" s="82"/>
      <c r="I327" s="83"/>
      <c r="J327" s="83"/>
      <c r="K327" s="84"/>
      <c r="L327" s="75">
        <v>327</v>
      </c>
      <c r="M327" s="75"/>
      <c r="N327" s="99">
        <v>1</v>
      </c>
      <c r="O327" s="107" t="str">
        <f>REPLACE(INDEX(GroupVertices[Group], MATCH(Edges[[#This Row],[Vertex 1]],GroupVertices[Vertex],0)),1,1,"")</f>
        <v>1</v>
      </c>
      <c r="P327" s="107" t="str">
        <f>REPLACE(INDEX(GroupVertices[Group], MATCH(Edges[[#This Row],[Vertex 2]],GroupVertices[Vertex],0)),1,1,"")</f>
        <v>1</v>
      </c>
    </row>
    <row r="328" spans="1:16" ht="16.5" thickTop="1" thickBot="1" x14ac:dyDescent="0.3">
      <c r="A328" s="77" t="s">
        <v>196</v>
      </c>
      <c r="B328" s="77" t="s">
        <v>198</v>
      </c>
      <c r="C328" s="78"/>
      <c r="D328" s="79">
        <v>1.5679611650485437</v>
      </c>
      <c r="E328" s="80"/>
      <c r="F328" s="81"/>
      <c r="G328" s="78"/>
      <c r="H328" s="82"/>
      <c r="I328" s="83"/>
      <c r="J328" s="83"/>
      <c r="K328" s="84"/>
      <c r="L328" s="75">
        <v>328</v>
      </c>
      <c r="M328" s="75"/>
      <c r="N328" s="99">
        <v>14</v>
      </c>
      <c r="O328" s="107" t="str">
        <f>REPLACE(INDEX(GroupVertices[Group], MATCH(Edges[[#This Row],[Vertex 1]],GroupVertices[Vertex],0)),1,1,"")</f>
        <v>1</v>
      </c>
      <c r="P328" s="107" t="str">
        <f>REPLACE(INDEX(GroupVertices[Group], MATCH(Edges[[#This Row],[Vertex 2]],GroupVertices[Vertex],0)),1,1,"")</f>
        <v>1</v>
      </c>
    </row>
    <row r="329" spans="1:16" ht="15.75" thickTop="1" x14ac:dyDescent="0.25">
      <c r="A329" s="1" t="s">
        <v>196</v>
      </c>
      <c r="B329" s="1" t="s">
        <v>199</v>
      </c>
      <c r="C329" s="8"/>
      <c r="D329" s="9">
        <v>1.3932038834951457</v>
      </c>
      <c r="E329" s="75"/>
      <c r="F329" s="10"/>
      <c r="G329" s="8"/>
      <c r="H329" s="11"/>
      <c r="I329" s="8"/>
      <c r="J329" s="8"/>
      <c r="K329" s="8"/>
      <c r="L329" s="75">
        <v>329</v>
      </c>
      <c r="M329" s="75"/>
      <c r="N329" s="99">
        <v>10</v>
      </c>
      <c r="O329" s="107" t="str">
        <f>REPLACE(INDEX(GroupVertices[Group], MATCH(Edges[[#This Row],[Vertex 1]],GroupVertices[Vertex],0)),1,1,"")</f>
        <v>1</v>
      </c>
      <c r="P329" s="107" t="str">
        <f>REPLACE(INDEX(GroupVertices[Group], MATCH(Edges[[#This Row],[Vertex 2]],GroupVertices[Vertex],0)),1,1,"")</f>
        <v>1</v>
      </c>
    </row>
    <row r="330" spans="1:16" x14ac:dyDescent="0.25">
      <c r="A330" s="1" t="s">
        <v>196</v>
      </c>
      <c r="B330" s="1" t="s">
        <v>200</v>
      </c>
      <c r="C330" s="8"/>
      <c r="D330" s="9">
        <v>1.0436893203883495</v>
      </c>
      <c r="E330" s="75"/>
      <c r="F330" s="10"/>
      <c r="G330" s="8"/>
      <c r="H330" s="11"/>
      <c r="I330" s="8"/>
      <c r="J330" s="8"/>
      <c r="K330" s="8"/>
      <c r="L330" s="75">
        <v>330</v>
      </c>
      <c r="M330" s="75"/>
      <c r="N330" s="99">
        <v>2</v>
      </c>
      <c r="O330" s="107" t="str">
        <f>REPLACE(INDEX(GroupVertices[Group], MATCH(Edges[[#This Row],[Vertex 1]],GroupVertices[Vertex],0)),1,1,"")</f>
        <v>1</v>
      </c>
      <c r="P330" s="107" t="str">
        <f>REPLACE(INDEX(GroupVertices[Group], MATCH(Edges[[#This Row],[Vertex 2]],GroupVertices[Vertex],0)),1,1,"")</f>
        <v>1</v>
      </c>
    </row>
    <row r="331" spans="1:16" x14ac:dyDescent="0.25">
      <c r="A331" s="1" t="s">
        <v>228</v>
      </c>
      <c r="B331" s="1" t="s">
        <v>199</v>
      </c>
      <c r="C331" s="8"/>
      <c r="D331" s="9">
        <v>1.087378640776699</v>
      </c>
      <c r="E331" s="75"/>
      <c r="F331" s="10"/>
      <c r="G331" s="8"/>
      <c r="H331" s="11"/>
      <c r="I331" s="8"/>
      <c r="J331" s="8"/>
      <c r="K331" s="8"/>
      <c r="L331" s="75">
        <v>331</v>
      </c>
      <c r="M331" s="75"/>
      <c r="N331" s="99">
        <v>3</v>
      </c>
      <c r="O331" s="107" t="str">
        <f>REPLACE(INDEX(GroupVertices[Group], MATCH(Edges[[#This Row],[Vertex 1]],GroupVertices[Vertex],0)),1,1,"")</f>
        <v>1</v>
      </c>
      <c r="P331" s="107" t="str">
        <f>REPLACE(INDEX(GroupVertices[Group], MATCH(Edges[[#This Row],[Vertex 2]],GroupVertices[Vertex],0)),1,1,"")</f>
        <v>1</v>
      </c>
    </row>
    <row r="332" spans="1:16" x14ac:dyDescent="0.25">
      <c r="A332" s="1" t="s">
        <v>197</v>
      </c>
      <c r="B332" s="1" t="s">
        <v>198</v>
      </c>
      <c r="C332" s="8"/>
      <c r="D332" s="9">
        <v>1</v>
      </c>
      <c r="E332" s="75"/>
      <c r="F332" s="10"/>
      <c r="G332" s="8"/>
      <c r="H332" s="11"/>
      <c r="I332" s="8"/>
      <c r="J332" s="8"/>
      <c r="K332" s="8"/>
      <c r="L332" s="75">
        <v>332</v>
      </c>
      <c r="M332" s="75"/>
      <c r="N332" s="99">
        <v>1</v>
      </c>
      <c r="O332" s="107" t="str">
        <f>REPLACE(INDEX(GroupVertices[Group], MATCH(Edges[[#This Row],[Vertex 1]],GroupVertices[Vertex],0)),1,1,"")</f>
        <v>1</v>
      </c>
      <c r="P332" s="107" t="str">
        <f>REPLACE(INDEX(GroupVertices[Group], MATCH(Edges[[#This Row],[Vertex 2]],GroupVertices[Vertex],0)),1,1,"")</f>
        <v>1</v>
      </c>
    </row>
    <row r="333" spans="1:16" x14ac:dyDescent="0.25">
      <c r="A333" s="1" t="s">
        <v>197</v>
      </c>
      <c r="B333" s="1" t="s">
        <v>199</v>
      </c>
      <c r="C333" s="8"/>
      <c r="D333" s="9">
        <v>1.087378640776699</v>
      </c>
      <c r="E333" s="75"/>
      <c r="F333" s="10"/>
      <c r="G333" s="8"/>
      <c r="H333" s="11"/>
      <c r="I333" s="8"/>
      <c r="J333" s="8"/>
      <c r="K333" s="8"/>
      <c r="L333" s="75">
        <v>333</v>
      </c>
      <c r="M333" s="75"/>
      <c r="N333" s="99">
        <v>3</v>
      </c>
      <c r="O333" s="107" t="str">
        <f>REPLACE(INDEX(GroupVertices[Group], MATCH(Edges[[#This Row],[Vertex 1]],GroupVertices[Vertex],0)),1,1,"")</f>
        <v>1</v>
      </c>
      <c r="P333" s="107" t="str">
        <f>REPLACE(INDEX(GroupVertices[Group], MATCH(Edges[[#This Row],[Vertex 2]],GroupVertices[Vertex],0)),1,1,"")</f>
        <v>1</v>
      </c>
    </row>
    <row r="334" spans="1:16" x14ac:dyDescent="0.25">
      <c r="A334" s="1" t="s">
        <v>224</v>
      </c>
      <c r="B334" s="1" t="s">
        <v>198</v>
      </c>
      <c r="C334" s="8"/>
      <c r="D334" s="9">
        <v>1.2184466019417475</v>
      </c>
      <c r="E334" s="75"/>
      <c r="F334" s="10"/>
      <c r="G334" s="8"/>
      <c r="H334" s="11"/>
      <c r="I334" s="8"/>
      <c r="J334" s="8"/>
      <c r="K334" s="8"/>
      <c r="L334" s="75">
        <v>334</v>
      </c>
      <c r="M334" s="75"/>
      <c r="N334" s="99">
        <v>6</v>
      </c>
      <c r="O334" s="107" t="str">
        <f>REPLACE(INDEX(GroupVertices[Group], MATCH(Edges[[#This Row],[Vertex 1]],GroupVertices[Vertex],0)),1,1,"")</f>
        <v>1</v>
      </c>
      <c r="P334" s="107" t="str">
        <f>REPLACE(INDEX(GroupVertices[Group], MATCH(Edges[[#This Row],[Vertex 2]],GroupVertices[Vertex],0)),1,1,"")</f>
        <v>1</v>
      </c>
    </row>
    <row r="335" spans="1:16" x14ac:dyDescent="0.25">
      <c r="A335" s="1" t="s">
        <v>198</v>
      </c>
      <c r="B335" s="1" t="s">
        <v>199</v>
      </c>
      <c r="C335" s="8"/>
      <c r="D335" s="9">
        <v>1.7864077669902914</v>
      </c>
      <c r="E335" s="75"/>
      <c r="F335" s="10"/>
      <c r="G335" s="8"/>
      <c r="H335" s="11"/>
      <c r="I335" s="8"/>
      <c r="J335" s="8"/>
      <c r="K335" s="8"/>
      <c r="L335" s="75">
        <v>335</v>
      </c>
      <c r="M335" s="75"/>
      <c r="N335" s="99">
        <v>19</v>
      </c>
      <c r="O335" s="107" t="str">
        <f>REPLACE(INDEX(GroupVertices[Group], MATCH(Edges[[#This Row],[Vertex 1]],GroupVertices[Vertex],0)),1,1,"")</f>
        <v>1</v>
      </c>
      <c r="P335" s="107" t="str">
        <f>REPLACE(INDEX(GroupVertices[Group], MATCH(Edges[[#This Row],[Vertex 2]],GroupVertices[Vertex],0)),1,1,"")</f>
        <v>1</v>
      </c>
    </row>
  </sheetData>
  <dataConsolidate/>
  <dataValidations count="11">
    <dataValidation allowBlank="1" showInputMessage="1" errorTitle="Invalid Edge Visibility" error="The optional edge visibility must be Yes, Y, True, T, Always, 1, or empty to make the edge visible; or No, N, False, F, Never, or 0 to hide the edge.  Try selecting from the drop-down list instead." promptTitle="Edge ID" prompt="This is a unique ID that gets filled in automatically.  Do not edit this column." sqref="L3:L335"/>
    <dataValidation allowBlank="1" errorTitle="Invalid Edge Visibility" error="The optional edge visibility must be Yes, Y, True, T, Always, 1, or empty to make the edge visible; or No, N, False, F, Never, or 0 to hide the edge.  Try selecting from the drop-down list instead." promptTitle="Edge ID" prompt="This is a unique ID that gets filled in automatically.  Do not edit this column." sqref="M3:M335"/>
    <dataValidation allowBlank="1" showInputMessage="1" errorTitle="Invalid Edge Visibility" error="The optional edge visibility must be Yes, Y, True, T, Always, 1, or empty to make the edge visible; or No, N, False, F, Never, or 0 to hide the edge.  Try selecting from the drop-down list instead." promptTitle="Edge Label Text Color" prompt="To select an optional label text color, right-click and select Select Color on the right-click menu." sqref="I3:I335"/>
    <dataValidation allowBlank="1" showInputMessage="1" errorTitle="Invalid Edge Visibility" error="The optional edge visibility must be Yes, Y, True, T, Always, 1, or empty to make the edge visible; or No, N, False, F, Never, or 0 to hide the edge.  Try selecting from the drop-down list instead." promptTitle="Edge Label Font Size" prompt="Enter an optional label font size between 8 and 72." sqref="J3:J335"/>
    <dataValidation allowBlank="1" showInputMessage="1" promptTitle="Edge Color" prompt="To select an optional edge color, right-click and select Select Color on the right-click menu." sqref="C3:C335"/>
    <dataValidation allowBlank="1" showInputMessage="1" errorTitle="Invalid Edge Width" error="The optional edge width must be a whole number between 1 and 10." promptTitle="Edge Width" prompt="Enter an optional edge width between 1 and 10." sqref="D3:D335"/>
    <dataValidation allowBlank="1" showInputMessage="1" errorTitle="Invalid Edge Opacity" error="The optional edge opacity must be a whole number between 0 and 10." promptTitle="Edge Opacity" prompt="Enter an optional edge opacity between 0 (transparent) and 100 (opaque)." sqref="F3:F335"/>
    <dataValidation type="list" allowBlank="1" showInputMessage="1" showErrorMessage="1" errorTitle="Invalid Edge Visibility" error="You have entered an invalid edge visibility.  Try selecting from the drop-down list instead." promptTitle="Edge Visibility" prompt="Select an optional edge visibility.  Edges are shown by default." sqref="G3:G335">
      <formula1>ValidEdgeVisibilities</formula1>
    </dataValidation>
    <dataValidation allowBlank="1" showInputMessage="1" showErrorMessage="1" errorTitle="Invalid Edge Visibility" error="You have entered an unrecognized edge visibility.  Try selecting from the drop-down list instead." promptTitle="Edge Label" prompt="Enter an optional edge label." sqref="H3:H335"/>
    <dataValidation type="list" allowBlank="1" showInputMessage="1" showErrorMessage="1" errorTitle="Invalid Edge Style" error="You have entered an invalid edge style.  Try selecting from the drop-down list instead." promptTitle="Edge Style" prompt="Select an optional edge style.  Edges are Solid by default." sqref="E3:E335">
      <formula1>ValidEdgeStyles</formula1>
    </dataValidation>
    <dataValidation allowBlank="1" errorTitle="Invalid Edge Visibility" error="The optional edge visibility must be Yes, Y, True, T, Always, 1, or empty to make the edge visible; or No, N, False, F, Never, or 0 to hide the edge.  Try selecting from the drop-down list instead." sqref="K3:K335"/>
  </dataValidations>
  <pageMargins left="0.7" right="0.7" top="0.75" bottom="0.75" header="0.3" footer="0.3"/>
  <pageSetup orientation="portrait" r:id="rId1"/>
  <legacyDrawing r:id="rId2"/>
  <tableParts count="1">
    <tablePart r:id="rId3"/>
  </tablePar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AI83"/>
  <sheetViews>
    <sheetView tabSelected="1" workbookViewId="0">
      <pane xSplit="1" ySplit="2" topLeftCell="K3" activePane="bottomRight" state="frozen"/>
      <selection pane="topRight" activeCell="B1" sqref="B1"/>
      <selection pane="bottomLeft" activeCell="A3" sqref="A3"/>
      <selection pane="bottomRight" activeCell="Y3" sqref="Y3"/>
    </sheetView>
  </sheetViews>
  <sheetFormatPr defaultRowHeight="15" x14ac:dyDescent="0.25"/>
  <cols>
    <col min="1" max="1" width="18" style="1" customWidth="1"/>
    <col min="2" max="2" width="7.85546875" customWidth="1"/>
    <col min="3" max="3" width="8.5703125" customWidth="1"/>
    <col min="4" max="4" width="6.7109375" customWidth="1"/>
    <col min="5" max="5" width="9.85546875" customWidth="1"/>
    <col min="6" max="6" width="7.7109375" customWidth="1"/>
    <col min="7" max="7" width="11" customWidth="1"/>
    <col min="8" max="8" width="8.5703125" customWidth="1"/>
    <col min="9" max="9" width="9.7109375" customWidth="1"/>
    <col min="10" max="10" width="10.5703125" style="3" customWidth="1"/>
    <col min="11" max="11" width="9.140625" customWidth="1"/>
    <col min="12" max="12" width="9.140625" hidden="1" customWidth="1"/>
    <col min="13" max="14" width="4.28515625" hidden="1" customWidth="1"/>
    <col min="15" max="15" width="10.28515625" hidden="1" customWidth="1"/>
    <col min="16" max="16" width="6.42578125" hidden="1" customWidth="1"/>
    <col min="17" max="17" width="8.28515625" hidden="1" customWidth="1"/>
    <col min="18" max="18" width="9.5703125" customWidth="1"/>
    <col min="19" max="19" width="9.28515625" hidden="1" customWidth="1"/>
    <col min="20" max="20" width="9.5703125" hidden="1" customWidth="1"/>
    <col min="21" max="23" width="14.28515625" customWidth="1"/>
    <col min="24" max="24" width="11.85546875" customWidth="1"/>
    <col min="25" max="25" width="14.42578125" customWidth="1"/>
    <col min="26" max="26" width="7.85546875" customWidth="1"/>
    <col min="27" max="27" width="5" style="3" hidden="1" customWidth="1"/>
    <col min="28" max="28" width="16" style="3" hidden="1" customWidth="1"/>
    <col min="29" max="29" width="16" style="6" bestFit="1" customWidth="1"/>
    <col min="30" max="30" width="15.140625" style="2" bestFit="1" customWidth="1"/>
    <col min="31" max="32" width="14.28515625" style="3" customWidth="1"/>
    <col min="33" max="33" width="11.85546875" style="3" customWidth="1"/>
    <col min="34" max="34" width="14.42578125" style="3" customWidth="1"/>
    <col min="35" max="35" width="5" customWidth="1"/>
    <col min="36" max="36" width="16" customWidth="1"/>
    <col min="37" max="37" width="16" bestFit="1" customWidth="1"/>
    <col min="38" max="39" width="9.140625" customWidth="1"/>
  </cols>
  <sheetData>
    <row r="1" spans="1:35" x14ac:dyDescent="0.25">
      <c r="B1" s="23" t="s">
        <v>39</v>
      </c>
      <c r="C1" s="16"/>
      <c r="D1" s="16"/>
      <c r="E1" s="16"/>
      <c r="F1" s="16"/>
      <c r="G1" s="16"/>
      <c r="H1" s="25" t="s">
        <v>43</v>
      </c>
      <c r="I1" s="24"/>
      <c r="J1" s="24"/>
      <c r="K1" s="24"/>
      <c r="L1" s="27" t="s">
        <v>44</v>
      </c>
      <c r="M1" s="26"/>
      <c r="N1" s="26"/>
      <c r="O1" s="26"/>
      <c r="P1" s="26"/>
      <c r="Q1" s="26"/>
      <c r="R1" s="22" t="s">
        <v>42</v>
      </c>
      <c r="S1" s="19"/>
      <c r="T1" s="20"/>
      <c r="U1" s="21"/>
      <c r="V1" s="19"/>
      <c r="W1" s="19"/>
      <c r="X1" s="19"/>
      <c r="Y1" s="19"/>
      <c r="Z1" s="19"/>
      <c r="AA1" s="28" t="s">
        <v>40</v>
      </c>
      <c r="AB1" s="18"/>
      <c r="AC1" s="29" t="s">
        <v>41</v>
      </c>
      <c r="AD1"/>
      <c r="AE1"/>
      <c r="AF1"/>
      <c r="AG1"/>
      <c r="AH1"/>
    </row>
    <row r="2" spans="1:35" ht="30" customHeight="1" x14ac:dyDescent="0.25">
      <c r="A2" s="11" t="s">
        <v>5</v>
      </c>
      <c r="B2" s="8" t="s">
        <v>2</v>
      </c>
      <c r="C2" s="8" t="s">
        <v>8</v>
      </c>
      <c r="D2" s="9" t="s">
        <v>45</v>
      </c>
      <c r="E2" s="10" t="s">
        <v>4</v>
      </c>
      <c r="F2" s="8" t="s">
        <v>48</v>
      </c>
      <c r="G2" s="8" t="s">
        <v>11</v>
      </c>
      <c r="H2" s="8" t="s">
        <v>46</v>
      </c>
      <c r="I2" s="8" t="s">
        <v>47</v>
      </c>
      <c r="J2" s="8" t="s">
        <v>77</v>
      </c>
      <c r="K2" s="8" t="s">
        <v>10</v>
      </c>
      <c r="L2" s="8" t="s">
        <v>26</v>
      </c>
      <c r="M2" s="8" t="s">
        <v>15</v>
      </c>
      <c r="N2" s="8" t="s">
        <v>16</v>
      </c>
      <c r="O2" s="8" t="s">
        <v>13</v>
      </c>
      <c r="P2" s="8" t="s">
        <v>27</v>
      </c>
      <c r="Q2" s="8" t="s">
        <v>28</v>
      </c>
      <c r="R2" s="13" t="s">
        <v>31</v>
      </c>
      <c r="S2" s="13" t="s">
        <v>32</v>
      </c>
      <c r="T2" s="13" t="s">
        <v>33</v>
      </c>
      <c r="U2" s="13" t="s">
        <v>34</v>
      </c>
      <c r="V2" s="13" t="s">
        <v>35</v>
      </c>
      <c r="W2" s="13" t="s">
        <v>36</v>
      </c>
      <c r="X2" s="13" t="s">
        <v>137</v>
      </c>
      <c r="Y2" s="13" t="s">
        <v>37</v>
      </c>
      <c r="Z2" s="13" t="s">
        <v>170</v>
      </c>
      <c r="AA2" s="11" t="s">
        <v>12</v>
      </c>
      <c r="AB2" s="11" t="s">
        <v>38</v>
      </c>
      <c r="AC2" s="8" t="s">
        <v>261</v>
      </c>
      <c r="AD2" s="13" t="s">
        <v>254</v>
      </c>
      <c r="AG2"/>
      <c r="AH2"/>
    </row>
    <row r="3" spans="1:35" ht="15" customHeight="1" x14ac:dyDescent="0.25">
      <c r="A3" s="1" t="s">
        <v>202</v>
      </c>
      <c r="B3" s="126"/>
      <c r="C3" s="126"/>
      <c r="D3" s="126">
        <v>4.0757575757575761</v>
      </c>
      <c r="E3" s="126"/>
      <c r="F3" s="126"/>
      <c r="G3" s="51"/>
      <c r="H3" s="126"/>
      <c r="I3" s="126"/>
      <c r="J3" s="114"/>
      <c r="K3" s="126"/>
      <c r="L3" s="126"/>
      <c r="M3" s="126">
        <v>6727.70458984375</v>
      </c>
      <c r="N3" s="126">
        <v>5772.490234375</v>
      </c>
      <c r="O3" s="126"/>
      <c r="P3" s="126"/>
      <c r="Q3" s="126"/>
      <c r="R3" s="49">
        <v>11</v>
      </c>
      <c r="S3" s="126"/>
      <c r="T3" s="126"/>
      <c r="U3" s="50">
        <v>0</v>
      </c>
      <c r="V3" s="50">
        <v>7.4070000000000004E-3</v>
      </c>
      <c r="W3" s="50">
        <v>2.0958000000000001E-2</v>
      </c>
      <c r="X3" s="50">
        <v>1.0153270000000001</v>
      </c>
      <c r="Y3" s="50">
        <v>1</v>
      </c>
      <c r="Z3" s="126"/>
      <c r="AA3" s="114">
        <v>24</v>
      </c>
      <c r="AB3" s="114"/>
      <c r="AC3" s="6">
        <f>SUMIF(Edges!A:A,Vertices[[#This Row],[Vertex]],Edges!N:N)+SUMIF(Edges!B:B,Vertices[[#This Row],[Vertex]],Edges!N:N)</f>
        <v>46</v>
      </c>
      <c r="AD3" s="107" t="str">
        <f>REPLACE(INDEX(GroupVertices[Group], MATCH(Vertices[[#This Row],[Vertex]],GroupVertices[Vertex],0)),1,1,"")</f>
        <v>1</v>
      </c>
      <c r="AG3"/>
      <c r="AH3"/>
    </row>
    <row r="4" spans="1:35" x14ac:dyDescent="0.25">
      <c r="A4" s="1" t="s">
        <v>205</v>
      </c>
      <c r="D4">
        <v>4.0757575757575761</v>
      </c>
      <c r="G4" s="51"/>
      <c r="M4">
        <v>6528.5693359375</v>
      </c>
      <c r="N4">
        <v>4568.53369140625</v>
      </c>
      <c r="R4" s="49">
        <v>11</v>
      </c>
      <c r="U4" s="50">
        <v>0</v>
      </c>
      <c r="V4" s="50">
        <v>7.4070000000000004E-3</v>
      </c>
      <c r="W4" s="50">
        <v>2.0958000000000001E-2</v>
      </c>
      <c r="X4" s="50">
        <v>1.0153270000000001</v>
      </c>
      <c r="Y4" s="50">
        <v>1</v>
      </c>
      <c r="AA4" s="3">
        <v>25</v>
      </c>
      <c r="AC4" s="6">
        <f>SUMIF(Edges!A:A,Vertices[[#This Row],[Vertex]],Edges!N:N)+SUMIF(Edges!B:B,Vertices[[#This Row],[Vertex]],Edges!N:N)</f>
        <v>46</v>
      </c>
      <c r="AD4" s="107" t="str">
        <f>REPLACE(INDEX(GroupVertices[Group], MATCH(Vertices[[#This Row],[Vertex]],GroupVertices[Vertex],0)),1,1,"")</f>
        <v>1</v>
      </c>
      <c r="AE4" s="2"/>
      <c r="AI4" s="3"/>
    </row>
    <row r="5" spans="1:35" x14ac:dyDescent="0.25">
      <c r="A5" s="1" t="s">
        <v>206</v>
      </c>
      <c r="B5" s="3"/>
      <c r="C5" s="3"/>
      <c r="D5" s="6">
        <v>4.0757575757575761</v>
      </c>
      <c r="E5" s="2"/>
      <c r="F5" s="3"/>
      <c r="G5" s="51"/>
      <c r="H5" s="1"/>
      <c r="I5" s="3"/>
      <c r="K5" s="1"/>
      <c r="L5" s="6"/>
      <c r="M5" s="85">
        <v>7069.64599609375</v>
      </c>
      <c r="N5" s="85">
        <v>4644.04833984375</v>
      </c>
      <c r="O5" s="3"/>
      <c r="P5" s="86"/>
      <c r="Q5" s="87"/>
      <c r="R5" s="49">
        <v>11</v>
      </c>
      <c r="S5" s="88"/>
      <c r="T5" s="89"/>
      <c r="U5" s="50">
        <v>0</v>
      </c>
      <c r="V5" s="50">
        <v>7.4070000000000004E-3</v>
      </c>
      <c r="W5" s="50">
        <v>2.0958000000000001E-2</v>
      </c>
      <c r="X5" s="50">
        <v>1.0153270000000001</v>
      </c>
      <c r="Y5" s="50">
        <v>1</v>
      </c>
      <c r="Z5" s="90"/>
      <c r="AA5" s="3">
        <v>26</v>
      </c>
      <c r="AC5" s="6">
        <f>SUMIF(Edges!A:A,Vertices[[#This Row],[Vertex]],Edges!N:N)+SUMIF(Edges!B:B,Vertices[[#This Row],[Vertex]],Edges!N:N)</f>
        <v>29</v>
      </c>
      <c r="AD5" s="107" t="str">
        <f>REPLACE(INDEX(GroupVertices[Group], MATCH(Vertices[[#This Row],[Vertex]],GroupVertices[Vertex],0)),1,1,"")</f>
        <v>1</v>
      </c>
      <c r="AE5" s="2"/>
      <c r="AI5" s="3"/>
    </row>
    <row r="6" spans="1:35" x14ac:dyDescent="0.25">
      <c r="A6" s="1" t="s">
        <v>211</v>
      </c>
      <c r="D6">
        <v>3.3030303030303028</v>
      </c>
      <c r="G6" s="51"/>
      <c r="M6">
        <v>6597.2724609375</v>
      </c>
      <c r="N6">
        <v>7435.755859375</v>
      </c>
      <c r="Q6" s="12"/>
      <c r="R6" s="49">
        <v>8</v>
      </c>
      <c r="S6" s="12"/>
      <c r="T6" s="12"/>
      <c r="U6" s="50">
        <v>0</v>
      </c>
      <c r="V6" s="50">
        <v>6.6230000000000004E-3</v>
      </c>
      <c r="W6" s="50">
        <v>1.064E-2</v>
      </c>
      <c r="X6" s="50">
        <v>0.79763099999999998</v>
      </c>
      <c r="Y6" s="50">
        <v>1</v>
      </c>
      <c r="Z6" s="12"/>
      <c r="AA6" s="3">
        <v>33</v>
      </c>
      <c r="AC6" s="6">
        <f>SUMIF(Edges!A:A,Vertices[[#This Row],[Vertex]],Edges!N:N)+SUMIF(Edges!B:B,Vertices[[#This Row],[Vertex]],Edges!N:N)</f>
        <v>9</v>
      </c>
      <c r="AD6" s="107" t="str">
        <f>REPLACE(INDEX(GroupVertices[Group], MATCH(Vertices[[#This Row],[Vertex]],GroupVertices[Vertex],0)),1,1,"")</f>
        <v>1</v>
      </c>
      <c r="AE6" s="2"/>
      <c r="AI6" s="3"/>
    </row>
    <row r="7" spans="1:35" x14ac:dyDescent="0.25">
      <c r="A7" s="1" t="s">
        <v>216</v>
      </c>
      <c r="D7">
        <v>3.3030303030303028</v>
      </c>
      <c r="G7" s="51"/>
      <c r="M7">
        <v>8095.49462890625</v>
      </c>
      <c r="N7">
        <v>5269.14697265625</v>
      </c>
      <c r="Q7" s="12"/>
      <c r="R7" s="49">
        <v>8</v>
      </c>
      <c r="S7" s="12"/>
      <c r="T7" s="12"/>
      <c r="U7" s="50">
        <v>0</v>
      </c>
      <c r="V7" s="50">
        <v>6.6230000000000004E-3</v>
      </c>
      <c r="W7" s="50">
        <v>1.064E-2</v>
      </c>
      <c r="X7" s="50">
        <v>0.79763099999999998</v>
      </c>
      <c r="Y7" s="50">
        <v>1</v>
      </c>
      <c r="Z7" s="12"/>
      <c r="AA7" s="3">
        <v>34</v>
      </c>
      <c r="AC7" s="6">
        <f>SUMIF(Edges!A:A,Vertices[[#This Row],[Vertex]],Edges!N:N)+SUMIF(Edges!B:B,Vertices[[#This Row],[Vertex]],Edges!N:N)</f>
        <v>9</v>
      </c>
      <c r="AD7" s="107" t="str">
        <f>REPLACE(INDEX(GroupVertices[Group], MATCH(Vertices[[#This Row],[Vertex]],GroupVertices[Vertex],0)),1,1,"")</f>
        <v>1</v>
      </c>
      <c r="AE7" s="2"/>
      <c r="AI7" s="3"/>
    </row>
    <row r="8" spans="1:35" x14ac:dyDescent="0.25">
      <c r="A8" s="1" t="s">
        <v>212</v>
      </c>
      <c r="B8" s="3"/>
      <c r="C8" s="3"/>
      <c r="D8" s="6">
        <v>2.5303030303030303</v>
      </c>
      <c r="E8" s="2"/>
      <c r="F8" s="3"/>
      <c r="G8" s="51"/>
      <c r="H8" s="1"/>
      <c r="I8" s="3"/>
      <c r="K8" s="1"/>
      <c r="L8" s="6"/>
      <c r="M8" s="85">
        <v>4984.63671875</v>
      </c>
      <c r="N8" s="85">
        <v>1823.87744140625</v>
      </c>
      <c r="O8" s="3"/>
      <c r="P8" s="86"/>
      <c r="Q8" s="96"/>
      <c r="R8" s="49">
        <v>5</v>
      </c>
      <c r="S8" s="97"/>
      <c r="T8" s="97"/>
      <c r="U8" s="50">
        <v>0</v>
      </c>
      <c r="V8" s="50">
        <v>6.711E-3</v>
      </c>
      <c r="W8" s="50">
        <v>9.6279999999999994E-3</v>
      </c>
      <c r="X8" s="50">
        <v>0.55229499999999998</v>
      </c>
      <c r="Y8" s="50">
        <v>1</v>
      </c>
      <c r="Z8" s="98"/>
      <c r="AA8" s="3">
        <v>41</v>
      </c>
      <c r="AC8" s="6">
        <f>SUMIF(Edges!A:A,Vertices[[#This Row],[Vertex]],Edges!N:N)+SUMIF(Edges!B:B,Vertices[[#This Row],[Vertex]],Edges!N:N)</f>
        <v>10</v>
      </c>
      <c r="AD8" s="107" t="str">
        <f>REPLACE(INDEX(GroupVertices[Group], MATCH(Vertices[[#This Row],[Vertex]],GroupVertices[Vertex],0)),1,1,"")</f>
        <v>1</v>
      </c>
      <c r="AE8" s="2"/>
      <c r="AI8" s="3"/>
    </row>
    <row r="9" spans="1:35" x14ac:dyDescent="0.25">
      <c r="A9" s="1" t="s">
        <v>200</v>
      </c>
      <c r="D9">
        <v>2.2727272727272725</v>
      </c>
      <c r="G9" s="51"/>
      <c r="M9">
        <v>2482.395751953125</v>
      </c>
      <c r="N9">
        <v>5486.9248046875</v>
      </c>
      <c r="Q9" s="12"/>
      <c r="R9" s="49">
        <v>4</v>
      </c>
      <c r="S9" s="12"/>
      <c r="T9" s="12"/>
      <c r="U9" s="50">
        <v>0</v>
      </c>
      <c r="V9" s="50">
        <v>5.9880000000000003E-3</v>
      </c>
      <c r="W9" s="50">
        <v>5.6730000000000001E-3</v>
      </c>
      <c r="X9" s="50">
        <v>0.48077599999999998</v>
      </c>
      <c r="Y9" s="50">
        <v>1</v>
      </c>
      <c r="Z9" s="12"/>
      <c r="AA9" s="3">
        <v>42</v>
      </c>
      <c r="AC9" s="6">
        <f>SUMIF(Edges!A:A,Vertices[[#This Row],[Vertex]],Edges!N:N)+SUMIF(Edges!B:B,Vertices[[#This Row],[Vertex]],Edges!N:N)</f>
        <v>8</v>
      </c>
      <c r="AD9" s="107" t="str">
        <f>REPLACE(INDEX(GroupVertices[Group], MATCH(Vertices[[#This Row],[Vertex]],GroupVertices[Vertex],0)),1,1,"")</f>
        <v>1</v>
      </c>
      <c r="AE9" s="2"/>
      <c r="AI9" s="3"/>
    </row>
    <row r="10" spans="1:35" x14ac:dyDescent="0.25">
      <c r="A10" s="1" t="s">
        <v>224</v>
      </c>
      <c r="B10" s="3"/>
      <c r="C10" s="3"/>
      <c r="D10" s="6">
        <v>2.2727272727272725</v>
      </c>
      <c r="E10" s="2"/>
      <c r="F10" s="3"/>
      <c r="G10" s="51"/>
      <c r="H10" s="1"/>
      <c r="I10" s="3"/>
      <c r="K10" s="1"/>
      <c r="L10" s="6"/>
      <c r="M10" s="85">
        <v>4044.92626953125</v>
      </c>
      <c r="N10" s="85">
        <v>7870.345703125</v>
      </c>
      <c r="O10" s="3"/>
      <c r="P10" s="86"/>
      <c r="Q10" s="96"/>
      <c r="R10" s="49">
        <v>4</v>
      </c>
      <c r="S10" s="113"/>
      <c r="T10" s="113"/>
      <c r="U10" s="50">
        <v>0</v>
      </c>
      <c r="V10" s="50">
        <v>6.4520000000000003E-3</v>
      </c>
      <c r="W10" s="50">
        <v>7.5209999999999999E-3</v>
      </c>
      <c r="X10" s="50">
        <v>0.475989</v>
      </c>
      <c r="Y10" s="50">
        <v>1</v>
      </c>
      <c r="Z10" s="98"/>
      <c r="AA10" s="3">
        <v>43</v>
      </c>
      <c r="AC10" s="6">
        <f>SUMIF(Edges!A:A,Vertices[[#This Row],[Vertex]],Edges!N:N)+SUMIF(Edges!B:B,Vertices[[#This Row],[Vertex]],Edges!N:N)</f>
        <v>17</v>
      </c>
      <c r="AD10" s="107" t="str">
        <f>REPLACE(INDEX(GroupVertices[Group], MATCH(Vertices[[#This Row],[Vertex]],GroupVertices[Vertex],0)),1,1,"")</f>
        <v>1</v>
      </c>
      <c r="AE10" s="2"/>
      <c r="AI10" s="3"/>
    </row>
    <row r="11" spans="1:35" x14ac:dyDescent="0.25">
      <c r="A11" s="1" t="s">
        <v>185</v>
      </c>
      <c r="B11" s="3"/>
      <c r="C11" s="3"/>
      <c r="D11" s="6">
        <v>2.2727272727272725</v>
      </c>
      <c r="E11" s="2"/>
      <c r="F11" s="3"/>
      <c r="G11" s="51"/>
      <c r="H11" s="1"/>
      <c r="I11" s="3"/>
      <c r="K11" s="1"/>
      <c r="L11" s="6"/>
      <c r="M11" s="85">
        <v>6575.72998046875</v>
      </c>
      <c r="N11" s="85">
        <v>9822.546875</v>
      </c>
      <c r="O11" s="3"/>
      <c r="P11" s="86"/>
      <c r="Q11" s="96"/>
      <c r="R11" s="49">
        <v>4</v>
      </c>
      <c r="S11" s="113"/>
      <c r="T11" s="113"/>
      <c r="U11" s="50">
        <v>0</v>
      </c>
      <c r="V11" s="50">
        <v>6.2110000000000004E-3</v>
      </c>
      <c r="W11" s="50">
        <v>7.149E-3</v>
      </c>
      <c r="X11" s="50">
        <v>0.46761200000000003</v>
      </c>
      <c r="Y11" s="50">
        <v>1</v>
      </c>
      <c r="Z11" s="98"/>
      <c r="AA11" s="3">
        <v>44</v>
      </c>
      <c r="AC11" s="6">
        <f>SUMIF(Edges!A:A,Vertices[[#This Row],[Vertex]],Edges!N:N)+SUMIF(Edges!B:B,Vertices[[#This Row],[Vertex]],Edges!N:N)</f>
        <v>4</v>
      </c>
      <c r="AD11" s="107" t="str">
        <f>REPLACE(INDEX(GroupVertices[Group], MATCH(Vertices[[#This Row],[Vertex]],GroupVertices[Vertex],0)),1,1,"")</f>
        <v>1</v>
      </c>
      <c r="AE11" s="2"/>
      <c r="AI11" s="3"/>
    </row>
    <row r="12" spans="1:35" x14ac:dyDescent="0.25">
      <c r="A12" s="1" t="s">
        <v>228</v>
      </c>
      <c r="D12">
        <v>2.0151515151515151</v>
      </c>
      <c r="G12" s="51"/>
      <c r="M12">
        <v>1469.78076171875</v>
      </c>
      <c r="N12">
        <v>5280.5927734375</v>
      </c>
      <c r="R12" s="49">
        <v>3</v>
      </c>
      <c r="U12" s="50">
        <v>0</v>
      </c>
      <c r="V12" s="50">
        <v>6.4099999999999999E-3</v>
      </c>
      <c r="W12" s="50">
        <v>4.2630000000000003E-3</v>
      </c>
      <c r="X12" s="50">
        <v>0.44626300000000002</v>
      </c>
      <c r="Y12" s="50">
        <v>1</v>
      </c>
      <c r="AA12" s="3">
        <v>45</v>
      </c>
      <c r="AC12" s="6">
        <f>SUMIF(Edges!A:A,Vertices[[#This Row],[Vertex]],Edges!N:N)+SUMIF(Edges!B:B,Vertices[[#This Row],[Vertex]],Edges!N:N)</f>
        <v>9</v>
      </c>
      <c r="AD12" s="107" t="str">
        <f>REPLACE(INDEX(GroupVertices[Group], MATCH(Vertices[[#This Row],[Vertex]],GroupVertices[Vertex],0)),1,1,"")</f>
        <v>1</v>
      </c>
      <c r="AE12" s="2"/>
      <c r="AI12" s="3"/>
    </row>
    <row r="13" spans="1:35" x14ac:dyDescent="0.25">
      <c r="A13" s="1" t="s">
        <v>227</v>
      </c>
      <c r="D13">
        <v>2.0151515151515151</v>
      </c>
      <c r="G13" s="51"/>
      <c r="M13">
        <v>484.7093505859375</v>
      </c>
      <c r="N13">
        <v>7714.490234375</v>
      </c>
      <c r="Q13" s="12"/>
      <c r="R13" s="49">
        <v>3</v>
      </c>
      <c r="S13" s="12"/>
      <c r="T13" s="12"/>
      <c r="U13" s="50">
        <v>0</v>
      </c>
      <c r="V13" s="50">
        <v>6.4099999999999999E-3</v>
      </c>
      <c r="W13" s="50">
        <v>4.2630000000000003E-3</v>
      </c>
      <c r="X13" s="50">
        <v>0.44626300000000002</v>
      </c>
      <c r="Y13" s="50">
        <v>1</v>
      </c>
      <c r="Z13" s="12"/>
      <c r="AA13" s="3">
        <v>46</v>
      </c>
      <c r="AC13" s="6">
        <f>SUMIF(Edges!A:A,Vertices[[#This Row],[Vertex]],Edges!N:N)+SUMIF(Edges!B:B,Vertices[[#This Row],[Vertex]],Edges!N:N)</f>
        <v>5</v>
      </c>
      <c r="AD13" s="107" t="str">
        <f>REPLACE(INDEX(GroupVertices[Group], MATCH(Vertices[[#This Row],[Vertex]],GroupVertices[Vertex],0)),1,1,"")</f>
        <v>1</v>
      </c>
      <c r="AE13" s="2"/>
      <c r="AI13" s="3"/>
    </row>
    <row r="14" spans="1:35" x14ac:dyDescent="0.25">
      <c r="A14" s="1" t="s">
        <v>210</v>
      </c>
      <c r="D14">
        <v>2.0151515151515151</v>
      </c>
      <c r="G14" s="51"/>
      <c r="M14">
        <v>6717.2900390625</v>
      </c>
      <c r="N14">
        <v>3609.565185546875</v>
      </c>
      <c r="Q14" s="73"/>
      <c r="R14" s="49">
        <v>3</v>
      </c>
      <c r="S14" s="74"/>
      <c r="T14" s="73"/>
      <c r="U14" s="50">
        <v>0</v>
      </c>
      <c r="V14" s="50">
        <v>6.2110000000000004E-3</v>
      </c>
      <c r="W14" s="50">
        <v>4.4530000000000004E-3</v>
      </c>
      <c r="X14" s="50">
        <v>0.433174</v>
      </c>
      <c r="Y14" s="50">
        <v>1</v>
      </c>
      <c r="Z14" s="74"/>
      <c r="AA14" s="3">
        <v>49</v>
      </c>
      <c r="AC14" s="6">
        <f>SUMIF(Edges!A:A,Vertices[[#This Row],[Vertex]],Edges!N:N)+SUMIF(Edges!B:B,Vertices[[#This Row],[Vertex]],Edges!N:N)</f>
        <v>8</v>
      </c>
      <c r="AD14" s="107" t="str">
        <f>REPLACE(INDEX(GroupVertices[Group], MATCH(Vertices[[#This Row],[Vertex]],GroupVertices[Vertex],0)),1,1,"")</f>
        <v>1</v>
      </c>
      <c r="AE14" s="2"/>
      <c r="AI14" s="3"/>
    </row>
    <row r="15" spans="1:35" x14ac:dyDescent="0.25">
      <c r="A15" s="1" t="s">
        <v>215</v>
      </c>
      <c r="D15">
        <v>2.0151515151515151</v>
      </c>
      <c r="G15" s="51"/>
      <c r="M15">
        <v>4083.160888671875</v>
      </c>
      <c r="N15">
        <v>1869.8270263671875</v>
      </c>
      <c r="R15" s="49">
        <v>3</v>
      </c>
      <c r="U15" s="50">
        <v>0</v>
      </c>
      <c r="V15" s="50">
        <v>6.2110000000000004E-3</v>
      </c>
      <c r="W15" s="50">
        <v>4.4530000000000004E-3</v>
      </c>
      <c r="X15" s="50">
        <v>0.433174</v>
      </c>
      <c r="Y15" s="50">
        <v>1</v>
      </c>
      <c r="AA15" s="3">
        <v>50</v>
      </c>
      <c r="AC15" s="6">
        <f>SUMIF(Edges!A:A,Vertices[[#This Row],[Vertex]],Edges!N:N)+SUMIF(Edges!B:B,Vertices[[#This Row],[Vertex]],Edges!N:N)</f>
        <v>8</v>
      </c>
      <c r="AD15" s="107" t="str">
        <f>REPLACE(INDEX(GroupVertices[Group], MATCH(Vertices[[#This Row],[Vertex]],GroupVertices[Vertex],0)),1,1,"")</f>
        <v>1</v>
      </c>
      <c r="AE15" s="2"/>
      <c r="AI15" s="3"/>
    </row>
    <row r="16" spans="1:35" x14ac:dyDescent="0.25">
      <c r="A16" s="1" t="s">
        <v>231</v>
      </c>
      <c r="D16">
        <v>1.7575757575757576</v>
      </c>
      <c r="G16" s="51"/>
      <c r="M16">
        <v>7704.71826171875</v>
      </c>
      <c r="N16">
        <v>2405.692626953125</v>
      </c>
      <c r="Q16" s="12"/>
      <c r="R16" s="49">
        <v>2</v>
      </c>
      <c r="S16" s="12"/>
      <c r="T16" s="12"/>
      <c r="U16" s="50">
        <v>0</v>
      </c>
      <c r="V16" s="50">
        <v>5.7140000000000003E-3</v>
      </c>
      <c r="W16" s="50">
        <v>2.029E-3</v>
      </c>
      <c r="X16" s="50">
        <v>0.41058600000000001</v>
      </c>
      <c r="Y16" s="50">
        <v>1</v>
      </c>
      <c r="Z16" s="12"/>
      <c r="AA16" s="3">
        <v>53</v>
      </c>
      <c r="AC16" s="6">
        <f>SUMIF(Edges!A:A,Vertices[[#This Row],[Vertex]],Edges!N:N)+SUMIF(Edges!B:B,Vertices[[#This Row],[Vertex]],Edges!N:N)</f>
        <v>3</v>
      </c>
      <c r="AD16" s="107" t="str">
        <f>REPLACE(INDEX(GroupVertices[Group], MATCH(Vertices[[#This Row],[Vertex]],GroupVertices[Vertex],0)),1,1,"")</f>
        <v>1</v>
      </c>
      <c r="AE16" s="2"/>
      <c r="AI16" s="3"/>
    </row>
    <row r="17" spans="1:35" x14ac:dyDescent="0.25">
      <c r="A17" s="1" t="s">
        <v>232</v>
      </c>
      <c r="D17">
        <v>1.7575757575757576</v>
      </c>
      <c r="G17" s="51"/>
      <c r="M17">
        <v>9238.4912109375</v>
      </c>
      <c r="N17">
        <v>7810.53515625</v>
      </c>
      <c r="R17" s="49">
        <v>2</v>
      </c>
      <c r="U17" s="50">
        <v>0</v>
      </c>
      <c r="V17" s="50">
        <v>5.7140000000000003E-3</v>
      </c>
      <c r="W17" s="50">
        <v>2.029E-3</v>
      </c>
      <c r="X17" s="50">
        <v>0.41058600000000001</v>
      </c>
      <c r="Y17" s="50">
        <v>1</v>
      </c>
      <c r="AA17" s="3">
        <v>54</v>
      </c>
      <c r="AC17" s="6">
        <f>SUMIF(Edges!A:A,Vertices[[#This Row],[Vertex]],Edges!N:N)+SUMIF(Edges!B:B,Vertices[[#This Row],[Vertex]],Edges!N:N)</f>
        <v>3</v>
      </c>
      <c r="AD17" s="107" t="str">
        <f>REPLACE(INDEX(GroupVertices[Group], MATCH(Vertices[[#This Row],[Vertex]],GroupVertices[Vertex],0)),1,1,"")</f>
        <v>1</v>
      </c>
      <c r="AE17" s="2"/>
      <c r="AI17" s="3"/>
    </row>
    <row r="18" spans="1:35" x14ac:dyDescent="0.25">
      <c r="A18" s="1" t="s">
        <v>217</v>
      </c>
      <c r="D18">
        <v>2.0151515151515151</v>
      </c>
      <c r="G18" s="51"/>
      <c r="M18">
        <v>7501.4736328125</v>
      </c>
      <c r="N18">
        <v>3329.11279296875</v>
      </c>
      <c r="Q18" s="12"/>
      <c r="R18" s="49">
        <v>3</v>
      </c>
      <c r="S18" s="12"/>
      <c r="T18" s="12"/>
      <c r="U18" s="50">
        <v>0</v>
      </c>
      <c r="V18" s="50">
        <v>6.757E-3</v>
      </c>
      <c r="W18" s="50">
        <v>6.5380000000000004E-3</v>
      </c>
      <c r="X18" s="50">
        <v>0.40066499999999999</v>
      </c>
      <c r="Y18" s="50">
        <v>1</v>
      </c>
      <c r="Z18" s="12"/>
      <c r="AA18" s="3">
        <v>51</v>
      </c>
      <c r="AC18" s="6">
        <f>SUMIF(Edges!A:A,Vertices[[#This Row],[Vertex]],Edges!N:N)+SUMIF(Edges!B:B,Vertices[[#This Row],[Vertex]],Edges!N:N)</f>
        <v>3</v>
      </c>
      <c r="AD18" s="107" t="str">
        <f>REPLACE(INDEX(GroupVertices[Group], MATCH(Vertices[[#This Row],[Vertex]],GroupVertices[Vertex],0)),1,1,"")</f>
        <v>1</v>
      </c>
      <c r="AE18" s="2"/>
      <c r="AI18" s="3"/>
    </row>
    <row r="19" spans="1:35" x14ac:dyDescent="0.25">
      <c r="A19" s="48" t="s">
        <v>174</v>
      </c>
      <c r="B19" s="115"/>
      <c r="C19" s="115"/>
      <c r="D19" s="116">
        <v>1.7575757575757576</v>
      </c>
      <c r="E19" s="117"/>
      <c r="F19" s="115"/>
      <c r="G19" s="51"/>
      <c r="H19" s="118"/>
      <c r="I19" s="119"/>
      <c r="J19" s="119"/>
      <c r="K19" s="118"/>
      <c r="L19" s="120"/>
      <c r="M19" s="121">
        <v>9813.83203125</v>
      </c>
      <c r="N19" s="121">
        <v>7308.5263671875</v>
      </c>
      <c r="O19" s="122"/>
      <c r="P19" s="123"/>
      <c r="Q19" s="123"/>
      <c r="R19" s="49">
        <v>2</v>
      </c>
      <c r="S19" s="127"/>
      <c r="T19" s="127"/>
      <c r="U19" s="50">
        <v>0</v>
      </c>
      <c r="V19" s="50">
        <v>5.7140000000000003E-3</v>
      </c>
      <c r="W19" s="50">
        <v>2.5500000000000002E-3</v>
      </c>
      <c r="X19" s="50">
        <v>0.327546</v>
      </c>
      <c r="Y19" s="50">
        <v>1</v>
      </c>
      <c r="Z19" s="128"/>
      <c r="AA19" s="124">
        <v>55</v>
      </c>
      <c r="AB19" s="124"/>
      <c r="AC19" s="125">
        <f>SUMIF(Edges!A:A,Vertices[[#This Row],[Vertex]],Edges!N:N)+SUMIF(Edges!B:B,Vertices[[#This Row],[Vertex]],Edges!N:N)</f>
        <v>3</v>
      </c>
      <c r="AD19" s="107" t="str">
        <f>REPLACE(INDEX(GroupVertices[Group], MATCH(Vertices[[#This Row],[Vertex]],GroupVertices[Vertex],0)),1,1,"")</f>
        <v>1</v>
      </c>
      <c r="AE19" s="2"/>
      <c r="AI19" s="3"/>
    </row>
    <row r="20" spans="1:35" x14ac:dyDescent="0.25">
      <c r="A20" s="1" t="s">
        <v>221</v>
      </c>
      <c r="B20" s="3"/>
      <c r="C20" s="3"/>
      <c r="D20" s="6">
        <v>1.7575757575757576</v>
      </c>
      <c r="E20" s="2"/>
      <c r="F20" s="3"/>
      <c r="G20" s="51"/>
      <c r="H20" s="1"/>
      <c r="I20" s="3"/>
      <c r="K20" s="1"/>
      <c r="L20" s="6"/>
      <c r="M20" s="85">
        <v>8075.025390625</v>
      </c>
      <c r="N20" s="85">
        <v>8820.6171875</v>
      </c>
      <c r="O20" s="3"/>
      <c r="P20" s="86"/>
      <c r="Q20" s="96"/>
      <c r="R20" s="49">
        <v>2</v>
      </c>
      <c r="S20" s="97"/>
      <c r="T20" s="97"/>
      <c r="U20" s="50">
        <v>0</v>
      </c>
      <c r="V20" s="50">
        <v>5.7800000000000004E-3</v>
      </c>
      <c r="W20" s="50">
        <v>2.9740000000000001E-3</v>
      </c>
      <c r="X20" s="50">
        <v>0.31673200000000001</v>
      </c>
      <c r="Y20" s="50">
        <v>1</v>
      </c>
      <c r="Z20" s="98"/>
      <c r="AA20" s="3">
        <v>56</v>
      </c>
      <c r="AC20" s="6">
        <f>SUMIF(Edges!A:A,Vertices[[#This Row],[Vertex]],Edges!N:N)+SUMIF(Edges!B:B,Vertices[[#This Row],[Vertex]],Edges!N:N)</f>
        <v>2</v>
      </c>
      <c r="AD20" s="107" t="str">
        <f>REPLACE(INDEX(GroupVertices[Group], MATCH(Vertices[[#This Row],[Vertex]],GroupVertices[Vertex],0)),1,1,"")</f>
        <v>1</v>
      </c>
      <c r="AE20" s="2"/>
      <c r="AI20" s="3"/>
    </row>
    <row r="21" spans="1:35" x14ac:dyDescent="0.25">
      <c r="A21" s="1" t="s">
        <v>218</v>
      </c>
      <c r="D21">
        <v>1.7575757575757576</v>
      </c>
      <c r="G21" s="51"/>
      <c r="M21">
        <v>2595.519287109375</v>
      </c>
      <c r="N21">
        <v>4035.719482421875</v>
      </c>
      <c r="R21" s="49">
        <v>2</v>
      </c>
      <c r="U21" s="50">
        <v>0</v>
      </c>
      <c r="V21" s="50">
        <v>6.3290000000000004E-3</v>
      </c>
      <c r="W21" s="50">
        <v>4.3779999999999999E-3</v>
      </c>
      <c r="X21" s="50">
        <v>0.314386</v>
      </c>
      <c r="Y21" s="50">
        <v>1</v>
      </c>
      <c r="AA21" s="3">
        <v>57</v>
      </c>
      <c r="AC21" s="6">
        <f>SUMIF(Edges!A:A,Vertices[[#This Row],[Vertex]],Edges!N:N)+SUMIF(Edges!B:B,Vertices[[#This Row],[Vertex]],Edges!N:N)</f>
        <v>18</v>
      </c>
      <c r="AD21" s="107" t="str">
        <f>REPLACE(INDEX(GroupVertices[Group], MATCH(Vertices[[#This Row],[Vertex]],GroupVertices[Vertex],0)),1,1,"")</f>
        <v>1</v>
      </c>
      <c r="AE21" s="2"/>
      <c r="AI21" s="3"/>
    </row>
    <row r="22" spans="1:35" x14ac:dyDescent="0.25">
      <c r="A22" s="1" t="s">
        <v>222</v>
      </c>
      <c r="D22">
        <v>1.7575757575757576</v>
      </c>
      <c r="G22" s="51"/>
      <c r="M22">
        <v>3958.2333984375</v>
      </c>
      <c r="N22">
        <v>9560.2421875</v>
      </c>
      <c r="R22" s="49">
        <v>2</v>
      </c>
      <c r="U22" s="50">
        <v>0</v>
      </c>
      <c r="V22" s="50">
        <v>5.5250000000000004E-3</v>
      </c>
      <c r="W22" s="50">
        <v>2.761E-3</v>
      </c>
      <c r="X22" s="50">
        <v>0.31363000000000002</v>
      </c>
      <c r="Y22" s="50">
        <v>1</v>
      </c>
      <c r="AA22" s="3">
        <v>58</v>
      </c>
      <c r="AC22" s="6">
        <f>SUMIF(Edges!A:A,Vertices[[#This Row],[Vertex]],Edges!N:N)+SUMIF(Edges!B:B,Vertices[[#This Row],[Vertex]],Edges!N:N)</f>
        <v>3</v>
      </c>
      <c r="AD22" s="107" t="str">
        <f>REPLACE(INDEX(GroupVertices[Group], MATCH(Vertices[[#This Row],[Vertex]],GroupVertices[Vertex],0)),1,1,"")</f>
        <v>1</v>
      </c>
      <c r="AE22" s="2"/>
      <c r="AI22" s="3"/>
    </row>
    <row r="23" spans="1:35" x14ac:dyDescent="0.25">
      <c r="A23" s="1" t="s">
        <v>225</v>
      </c>
      <c r="D23">
        <v>1.7575757575757576</v>
      </c>
      <c r="G23" s="51"/>
      <c r="M23">
        <v>4889.91455078125</v>
      </c>
      <c r="N23">
        <v>4740.92724609375</v>
      </c>
      <c r="Q23" s="12"/>
      <c r="R23" s="49">
        <v>2</v>
      </c>
      <c r="S23" s="12"/>
      <c r="T23" s="12"/>
      <c r="U23" s="50">
        <v>0</v>
      </c>
      <c r="V23" s="50">
        <v>5.9519999999999998E-3</v>
      </c>
      <c r="W23" s="50">
        <v>4.0660000000000002E-3</v>
      </c>
      <c r="X23" s="50">
        <v>0.30693399999999998</v>
      </c>
      <c r="Y23" s="50">
        <v>1</v>
      </c>
      <c r="Z23" s="12"/>
      <c r="AA23" s="3">
        <v>59</v>
      </c>
      <c r="AC23" s="6">
        <f>SUMIF(Edges!A:A,Vertices[[#This Row],[Vertex]],Edges!N:N)+SUMIF(Edges!B:B,Vertices[[#This Row],[Vertex]],Edges!N:N)</f>
        <v>140</v>
      </c>
      <c r="AD23" s="107" t="str">
        <f>REPLACE(INDEX(GroupVertices[Group], MATCH(Vertices[[#This Row],[Vertex]],GroupVertices[Vertex],0)),1,1,"")</f>
        <v>1</v>
      </c>
      <c r="AE23" s="2"/>
      <c r="AI23" s="3"/>
    </row>
    <row r="24" spans="1:35" x14ac:dyDescent="0.25">
      <c r="A24" s="1" t="s">
        <v>214</v>
      </c>
      <c r="D24">
        <v>3.5606060606060606</v>
      </c>
      <c r="G24" s="51"/>
      <c r="M24">
        <v>4610.60986328125</v>
      </c>
      <c r="N24">
        <v>2933.797119140625</v>
      </c>
      <c r="R24" s="49">
        <v>9</v>
      </c>
      <c r="U24" s="50">
        <v>1.9178679999999999</v>
      </c>
      <c r="V24" s="50">
        <v>6.9930000000000001E-3</v>
      </c>
      <c r="W24" s="50">
        <v>1.2685E-2</v>
      </c>
      <c r="X24" s="50">
        <v>0.88164200000000004</v>
      </c>
      <c r="Y24" s="50">
        <v>0.91666666666666663</v>
      </c>
      <c r="AA24" s="3">
        <v>32</v>
      </c>
      <c r="AC24" s="6">
        <f>SUMIF(Edges!A:A,Vertices[[#This Row],[Vertex]],Edges!N:N)+SUMIF(Edges!B:B,Vertices[[#This Row],[Vertex]],Edges!N:N)</f>
        <v>11</v>
      </c>
      <c r="AD24" s="107" t="str">
        <f>REPLACE(INDEX(GroupVertices[Group], MATCH(Vertices[[#This Row],[Vertex]],GroupVertices[Vertex],0)),1,1,"")</f>
        <v>1</v>
      </c>
      <c r="AE24" s="2"/>
      <c r="AI24" s="3"/>
    </row>
    <row r="25" spans="1:35" x14ac:dyDescent="0.25">
      <c r="A25" s="1" t="s">
        <v>195</v>
      </c>
      <c r="D25">
        <v>3.5606060606060606</v>
      </c>
      <c r="G25" s="51"/>
      <c r="M25">
        <v>5247.55419921875</v>
      </c>
      <c r="N25">
        <v>3092.531982421875</v>
      </c>
      <c r="R25" s="49">
        <v>9</v>
      </c>
      <c r="U25" s="50">
        <v>3.0996199999999998</v>
      </c>
      <c r="V25" s="50">
        <v>7.4070000000000004E-3</v>
      </c>
      <c r="W25" s="50">
        <v>1.5876000000000001E-2</v>
      </c>
      <c r="X25" s="50">
        <v>0.88561000000000001</v>
      </c>
      <c r="Y25" s="50">
        <v>0.80555555555555558</v>
      </c>
      <c r="AA25" s="3">
        <v>31</v>
      </c>
      <c r="AC25" s="6">
        <f>SUMIF(Edges!A:A,Vertices[[#This Row],[Vertex]],Edges!N:N)+SUMIF(Edges!B:B,Vertices[[#This Row],[Vertex]],Edges!N:N)</f>
        <v>21</v>
      </c>
      <c r="AD25" s="107" t="str">
        <f>REPLACE(INDEX(GroupVertices[Group], MATCH(Vertices[[#This Row],[Vertex]],GroupVertices[Vertex],0)),1,1,"")</f>
        <v>1</v>
      </c>
      <c r="AE25" s="2"/>
      <c r="AI25" s="3"/>
    </row>
    <row r="26" spans="1:35" x14ac:dyDescent="0.25">
      <c r="A26" s="1" t="s">
        <v>197</v>
      </c>
      <c r="D26">
        <v>2.7878787878787881</v>
      </c>
      <c r="G26" s="51"/>
      <c r="M26">
        <v>4706.326171875</v>
      </c>
      <c r="N26">
        <v>8284.2041015625</v>
      </c>
      <c r="R26" s="49">
        <v>6</v>
      </c>
      <c r="U26" s="50">
        <v>0.93545</v>
      </c>
      <c r="V26" s="50">
        <v>7.0419999999999996E-3</v>
      </c>
      <c r="W26" s="50">
        <v>1.1056E-2</v>
      </c>
      <c r="X26" s="50">
        <v>0.63721399999999995</v>
      </c>
      <c r="Y26" s="50">
        <v>0.8</v>
      </c>
      <c r="AA26" s="3">
        <v>37</v>
      </c>
      <c r="AC26" s="6">
        <f>SUMIF(Edges!A:A,Vertices[[#This Row],[Vertex]],Edges!N:N)+SUMIF(Edges!B:B,Vertices[[#This Row],[Vertex]],Edges!N:N)</f>
        <v>9</v>
      </c>
      <c r="AD26" s="107" t="str">
        <f>REPLACE(INDEX(GroupVertices[Group], MATCH(Vertices[[#This Row],[Vertex]],GroupVertices[Vertex],0)),1,1,"")</f>
        <v>1</v>
      </c>
      <c r="AE26" s="2"/>
      <c r="AI26" s="3"/>
    </row>
    <row r="27" spans="1:35" x14ac:dyDescent="0.25">
      <c r="A27" s="1" t="s">
        <v>208</v>
      </c>
      <c r="D27">
        <v>2.5303030303030303</v>
      </c>
      <c r="G27" s="51"/>
      <c r="M27">
        <v>6089.55517578125</v>
      </c>
      <c r="N27">
        <v>2005.601318359375</v>
      </c>
      <c r="R27" s="49">
        <v>5</v>
      </c>
      <c r="U27" s="50">
        <v>0.93204200000000004</v>
      </c>
      <c r="V27" s="50">
        <v>6.9930000000000001E-3</v>
      </c>
      <c r="W27" s="50">
        <v>8.9639999999999997E-3</v>
      </c>
      <c r="X27" s="50">
        <v>0.57822499999999999</v>
      </c>
      <c r="Y27" s="50">
        <v>0.8</v>
      </c>
      <c r="AA27" s="3">
        <v>38</v>
      </c>
      <c r="AC27" s="6">
        <f>SUMIF(Edges!A:A,Vertices[[#This Row],[Vertex]],Edges!N:N)+SUMIF(Edges!B:B,Vertices[[#This Row],[Vertex]],Edges!N:N)</f>
        <v>8</v>
      </c>
      <c r="AD27" s="107" t="str">
        <f>REPLACE(INDEX(GroupVertices[Group], MATCH(Vertices[[#This Row],[Vertex]],GroupVertices[Vertex],0)),1,1,"")</f>
        <v>1</v>
      </c>
      <c r="AE27" s="2"/>
      <c r="AI27" s="3"/>
    </row>
    <row r="28" spans="1:35" x14ac:dyDescent="0.25">
      <c r="A28" s="1" t="s">
        <v>181</v>
      </c>
      <c r="D28">
        <v>4.3333333333333339</v>
      </c>
      <c r="G28" s="51"/>
      <c r="M28">
        <v>6147.21875</v>
      </c>
      <c r="N28">
        <v>6219.205078125</v>
      </c>
      <c r="R28" s="49">
        <v>12</v>
      </c>
      <c r="U28" s="50">
        <v>10.966748000000001</v>
      </c>
      <c r="V28" s="50">
        <v>8.0000000000000002E-3</v>
      </c>
      <c r="W28" s="50">
        <v>2.2582999999999999E-2</v>
      </c>
      <c r="X28" s="50">
        <v>1.138649</v>
      </c>
      <c r="Y28" s="50">
        <v>0.78787878787878785</v>
      </c>
      <c r="AA28" s="3">
        <v>23</v>
      </c>
      <c r="AC28" s="6">
        <f>SUMIF(Edges!A:A,Vertices[[#This Row],[Vertex]],Edges!N:N)+SUMIF(Edges!B:B,Vertices[[#This Row],[Vertex]],Edges!N:N)</f>
        <v>72</v>
      </c>
      <c r="AD28" s="107" t="str">
        <f>REPLACE(INDEX(GroupVertices[Group], MATCH(Vertices[[#This Row],[Vertex]],GroupVertices[Vertex],0)),1,1,"")</f>
        <v>1</v>
      </c>
      <c r="AE28" s="2"/>
      <c r="AI28" s="3"/>
    </row>
    <row r="29" spans="1:35" x14ac:dyDescent="0.25">
      <c r="A29" s="1" t="s">
        <v>220</v>
      </c>
      <c r="D29">
        <v>3.8181818181818183</v>
      </c>
      <c r="G29" s="51"/>
      <c r="M29">
        <v>3186.94482421875</v>
      </c>
      <c r="N29">
        <v>4357.56396484375</v>
      </c>
      <c r="R29" s="49">
        <v>10</v>
      </c>
      <c r="U29" s="50">
        <v>19.90466</v>
      </c>
      <c r="V29" s="50">
        <v>7.0419999999999996E-3</v>
      </c>
      <c r="W29" s="50">
        <v>1.2812E-2</v>
      </c>
      <c r="X29" s="50">
        <v>1.0047349999999999</v>
      </c>
      <c r="Y29" s="50">
        <v>0.73333333333333328</v>
      </c>
      <c r="AA29" s="3">
        <v>27</v>
      </c>
      <c r="AC29" s="6">
        <f>SUMIF(Edges!A:A,Vertices[[#This Row],[Vertex]],Edges!N:N)+SUMIF(Edges!B:B,Vertices[[#This Row],[Vertex]],Edges!N:N)</f>
        <v>13</v>
      </c>
      <c r="AD29" s="107" t="str">
        <f>REPLACE(INDEX(GroupVertices[Group], MATCH(Vertices[[#This Row],[Vertex]],GroupVertices[Vertex],0)),1,1,"")</f>
        <v>1</v>
      </c>
      <c r="AE29" s="2"/>
      <c r="AI29" s="3"/>
    </row>
    <row r="30" spans="1:35" x14ac:dyDescent="0.25">
      <c r="A30" s="1" t="s">
        <v>189</v>
      </c>
      <c r="D30">
        <v>2.5303030303030303</v>
      </c>
      <c r="G30" s="51"/>
      <c r="M30">
        <v>3989.24267578125</v>
      </c>
      <c r="N30">
        <v>4575.859375</v>
      </c>
      <c r="R30" s="49">
        <v>5</v>
      </c>
      <c r="U30" s="50">
        <v>1.5434779999999999</v>
      </c>
      <c r="V30" s="50">
        <v>6.803E-3</v>
      </c>
      <c r="W30" s="50">
        <v>8.9359999999999995E-3</v>
      </c>
      <c r="X30" s="50">
        <v>0.57344200000000001</v>
      </c>
      <c r="Y30" s="50">
        <v>0.7</v>
      </c>
      <c r="AA30" s="3">
        <v>39</v>
      </c>
      <c r="AC30" s="6">
        <f>SUMIF(Edges!A:A,Vertices[[#This Row],[Vertex]],Edges!N:N)+SUMIF(Edges!B:B,Vertices[[#This Row],[Vertex]],Edges!N:N)</f>
        <v>19</v>
      </c>
      <c r="AD30" s="107" t="str">
        <f>REPLACE(INDEX(GroupVertices[Group], MATCH(Vertices[[#This Row],[Vertex]],GroupVertices[Vertex],0)),1,1,"")</f>
        <v>1</v>
      </c>
      <c r="AE30" s="2"/>
      <c r="AI30" s="3"/>
    </row>
    <row r="31" spans="1:35" x14ac:dyDescent="0.25">
      <c r="A31" s="1" t="s">
        <v>203</v>
      </c>
      <c r="D31">
        <v>4.5909090909090908</v>
      </c>
      <c r="G31" s="51"/>
      <c r="M31">
        <v>7151.64208984375</v>
      </c>
      <c r="N31">
        <v>5378.1376953125</v>
      </c>
      <c r="Q31" s="12"/>
      <c r="R31" s="49">
        <v>13</v>
      </c>
      <c r="S31" s="12"/>
      <c r="T31" s="12"/>
      <c r="U31" s="50">
        <v>10.348344000000001</v>
      </c>
      <c r="V31" s="50">
        <v>7.4070000000000004E-3</v>
      </c>
      <c r="W31" s="50">
        <v>2.0759E-2</v>
      </c>
      <c r="X31" s="50">
        <v>1.1901630000000001</v>
      </c>
      <c r="Y31" s="50">
        <v>0.69230769230769229</v>
      </c>
      <c r="Z31" s="12"/>
      <c r="AA31" s="3">
        <v>21</v>
      </c>
      <c r="AC31" s="6">
        <f>SUMIF(Edges!A:A,Vertices[[#This Row],[Vertex]],Edges!N:N)+SUMIF(Edges!B:B,Vertices[[#This Row],[Vertex]],Edges!N:N)</f>
        <v>28</v>
      </c>
      <c r="AD31" s="107" t="str">
        <f>REPLACE(INDEX(GroupVertices[Group], MATCH(Vertices[[#This Row],[Vertex]],GroupVertices[Vertex],0)),1,1,"")</f>
        <v>1</v>
      </c>
      <c r="AE31" s="2"/>
      <c r="AI31" s="3"/>
    </row>
    <row r="32" spans="1:35" x14ac:dyDescent="0.25">
      <c r="A32" s="1" t="s">
        <v>204</v>
      </c>
      <c r="D32">
        <v>3.8181818181818183</v>
      </c>
      <c r="G32" s="51"/>
      <c r="M32">
        <v>5744.818359375</v>
      </c>
      <c r="N32">
        <v>3407.96875</v>
      </c>
      <c r="R32" s="49">
        <v>10</v>
      </c>
      <c r="U32" s="50">
        <v>5.4571639999999997</v>
      </c>
      <c r="V32" s="50">
        <v>7.2459999999999998E-3</v>
      </c>
      <c r="W32" s="50">
        <v>1.6766E-2</v>
      </c>
      <c r="X32" s="50">
        <v>0.97876099999999999</v>
      </c>
      <c r="Y32" s="50">
        <v>0.68888888888888888</v>
      </c>
      <c r="AA32" s="3">
        <v>29</v>
      </c>
      <c r="AC32" s="6">
        <f>SUMIF(Edges!A:A,Vertices[[#This Row],[Vertex]],Edges!N:N)+SUMIF(Edges!B:B,Vertices[[#This Row],[Vertex]],Edges!N:N)</f>
        <v>23</v>
      </c>
      <c r="AD32" s="107" t="str">
        <f>REPLACE(INDEX(GroupVertices[Group], MATCH(Vertices[[#This Row],[Vertex]],GroupVertices[Vertex],0)),1,1,"")</f>
        <v>1</v>
      </c>
      <c r="AE32" s="2"/>
      <c r="AI32" s="3"/>
    </row>
    <row r="33" spans="1:35" x14ac:dyDescent="0.25">
      <c r="A33" s="1" t="s">
        <v>226</v>
      </c>
      <c r="D33">
        <v>2.7878787878787881</v>
      </c>
      <c r="G33" s="51"/>
      <c r="M33">
        <v>3838.029052734375</v>
      </c>
      <c r="N33">
        <v>3575.999267578125</v>
      </c>
      <c r="R33" s="49">
        <v>6</v>
      </c>
      <c r="U33" s="50">
        <v>2.7063250000000001</v>
      </c>
      <c r="V33" s="50">
        <v>6.6230000000000004E-3</v>
      </c>
      <c r="W33" s="50">
        <v>9.8080000000000007E-3</v>
      </c>
      <c r="X33" s="50">
        <v>0.64217400000000002</v>
      </c>
      <c r="Y33" s="50">
        <v>0.66666666666666663</v>
      </c>
      <c r="AA33" s="3">
        <v>36</v>
      </c>
      <c r="AC33" s="6">
        <f>SUMIF(Edges!A:A,Vertices[[#This Row],[Vertex]],Edges!N:N)+SUMIF(Edges!B:B,Vertices[[#This Row],[Vertex]],Edges!N:N)</f>
        <v>13</v>
      </c>
      <c r="AD33" s="107" t="str">
        <f>REPLACE(INDEX(GroupVertices[Group], MATCH(Vertices[[#This Row],[Vertex]],GroupVertices[Vertex],0)),1,1,"")</f>
        <v>1</v>
      </c>
      <c r="AE33" s="2"/>
      <c r="AI33" s="3"/>
    </row>
    <row r="34" spans="1:35" x14ac:dyDescent="0.25">
      <c r="A34" s="1" t="s">
        <v>238</v>
      </c>
      <c r="D34">
        <v>2.0151515151515151</v>
      </c>
      <c r="G34" s="51"/>
      <c r="M34">
        <v>2440.6923828125</v>
      </c>
      <c r="N34">
        <v>6196.97509765625</v>
      </c>
      <c r="R34" s="49">
        <v>3</v>
      </c>
      <c r="U34" s="50">
        <v>2.4333610000000001</v>
      </c>
      <c r="V34" s="50">
        <v>6.0980000000000001E-3</v>
      </c>
      <c r="W34" s="50">
        <v>3.7330000000000002E-3</v>
      </c>
      <c r="X34" s="50">
        <v>0.439749</v>
      </c>
      <c r="Y34" s="50">
        <v>0.66666666666666663</v>
      </c>
      <c r="AA34" s="3">
        <v>48</v>
      </c>
      <c r="AC34" s="6">
        <f>SUMIF(Edges!A:A,Vertices[[#This Row],[Vertex]],Edges!N:N)+SUMIF(Edges!B:B,Vertices[[#This Row],[Vertex]],Edges!N:N)</f>
        <v>5</v>
      </c>
      <c r="AD34" s="107" t="str">
        <f>REPLACE(INDEX(GroupVertices[Group], MATCH(Vertices[[#This Row],[Vertex]],GroupVertices[Vertex],0)),1,1,"")</f>
        <v>1</v>
      </c>
      <c r="AE34" s="2"/>
      <c r="AI34" s="3"/>
    </row>
    <row r="35" spans="1:35" x14ac:dyDescent="0.25">
      <c r="A35" s="1" t="s">
        <v>213</v>
      </c>
      <c r="B35" s="3"/>
      <c r="C35" s="3"/>
      <c r="D35" s="6">
        <v>4.5909090909090908</v>
      </c>
      <c r="E35" s="2"/>
      <c r="F35" s="3"/>
      <c r="G35" s="51"/>
      <c r="H35" s="1"/>
      <c r="I35" s="3"/>
      <c r="K35" s="1"/>
      <c r="L35" s="6"/>
      <c r="M35" s="85">
        <v>4555.47900390625</v>
      </c>
      <c r="N35" s="85">
        <v>5114.7421875</v>
      </c>
      <c r="O35" s="3"/>
      <c r="P35" s="86"/>
      <c r="Q35" s="96"/>
      <c r="R35" s="49">
        <v>13</v>
      </c>
      <c r="S35" s="113"/>
      <c r="T35" s="113"/>
      <c r="U35" s="50">
        <v>18.341023</v>
      </c>
      <c r="V35" s="50">
        <v>7.6920000000000001E-3</v>
      </c>
      <c r="W35" s="50">
        <v>1.9463999999999999E-2</v>
      </c>
      <c r="X35" s="50">
        <v>1.2193290000000001</v>
      </c>
      <c r="Y35" s="50">
        <v>0.65384615384615385</v>
      </c>
      <c r="Z35" s="98"/>
      <c r="AA35" s="3">
        <v>20</v>
      </c>
      <c r="AC35" s="6">
        <f>SUMIF(Edges!A:A,Vertices[[#This Row],[Vertex]],Edges!N:N)+SUMIF(Edges!B:B,Vertices[[#This Row],[Vertex]],Edges!N:N)</f>
        <v>46</v>
      </c>
      <c r="AD35" s="107" t="str">
        <f>REPLACE(INDEX(GroupVertices[Group], MATCH(Vertices[[#This Row],[Vertex]],GroupVertices[Vertex],0)),1,1,"")</f>
        <v>1</v>
      </c>
      <c r="AE35" s="2"/>
      <c r="AI35" s="3"/>
    </row>
    <row r="36" spans="1:35" x14ac:dyDescent="0.25">
      <c r="A36" s="1" t="s">
        <v>201</v>
      </c>
      <c r="D36">
        <v>6.3939393939393936</v>
      </c>
      <c r="G36" s="51"/>
      <c r="M36">
        <v>5681.63134765625</v>
      </c>
      <c r="N36">
        <v>5350.8310546875</v>
      </c>
      <c r="R36" s="49">
        <v>20</v>
      </c>
      <c r="U36" s="50">
        <v>21.631494</v>
      </c>
      <c r="V36" s="50">
        <v>8.6210000000000002E-3</v>
      </c>
      <c r="W36" s="50">
        <v>3.4160999999999997E-2</v>
      </c>
      <c r="X36" s="50">
        <v>1.752704</v>
      </c>
      <c r="Y36" s="50">
        <v>0.65263157894736845</v>
      </c>
      <c r="AA36" s="3">
        <v>16</v>
      </c>
      <c r="AC36" s="6">
        <f>SUMIF(Edges!A:A,Vertices[[#This Row],[Vertex]],Edges!N:N)+SUMIF(Edges!B:B,Vertices[[#This Row],[Vertex]],Edges!N:N)</f>
        <v>241</v>
      </c>
      <c r="AD36" s="107" t="str">
        <f>REPLACE(INDEX(GroupVertices[Group], MATCH(Vertices[[#This Row],[Vertex]],GroupVertices[Vertex],0)),1,1,"")</f>
        <v>1</v>
      </c>
      <c r="AE36" s="2"/>
      <c r="AI36" s="3"/>
    </row>
    <row r="37" spans="1:35" x14ac:dyDescent="0.25">
      <c r="A37" s="1" t="s">
        <v>196</v>
      </c>
      <c r="D37">
        <v>4.3333333333333339</v>
      </c>
      <c r="G37" s="51"/>
      <c r="M37">
        <v>4188.61865234375</v>
      </c>
      <c r="N37">
        <v>6719.43017578125</v>
      </c>
      <c r="R37" s="49">
        <v>12</v>
      </c>
      <c r="U37" s="50">
        <v>32.487197999999999</v>
      </c>
      <c r="V37" s="50">
        <v>7.7520000000000002E-3</v>
      </c>
      <c r="W37" s="50">
        <v>1.7920999999999999E-2</v>
      </c>
      <c r="X37" s="50">
        <v>1.2048209999999999</v>
      </c>
      <c r="Y37" s="50">
        <v>0.65151515151515149</v>
      </c>
      <c r="AA37" s="3">
        <v>22</v>
      </c>
      <c r="AC37" s="6">
        <f>SUMIF(Edges!A:A,Vertices[[#This Row],[Vertex]],Edges!N:N)+SUMIF(Edges!B:B,Vertices[[#This Row],[Vertex]],Edges!N:N)</f>
        <v>113</v>
      </c>
      <c r="AD37" s="107" t="str">
        <f>REPLACE(INDEX(GroupVertices[Group], MATCH(Vertices[[#This Row],[Vertex]],GroupVertices[Vertex],0)),1,1,"")</f>
        <v>1</v>
      </c>
      <c r="AE37" s="2"/>
      <c r="AI37" s="3"/>
    </row>
    <row r="38" spans="1:35" x14ac:dyDescent="0.25">
      <c r="A38" s="1" t="s">
        <v>187</v>
      </c>
      <c r="B38" s="3"/>
      <c r="C38" s="3"/>
      <c r="D38" s="6">
        <v>3.8181818181818183</v>
      </c>
      <c r="E38" s="2"/>
      <c r="F38" s="3"/>
      <c r="G38" s="51"/>
      <c r="H38" s="1"/>
      <c r="I38" s="3"/>
      <c r="K38" s="1"/>
      <c r="L38" s="6"/>
      <c r="M38" s="85">
        <v>5143.4677734375</v>
      </c>
      <c r="N38" s="85">
        <v>6872.86669921875</v>
      </c>
      <c r="O38" s="3"/>
      <c r="P38" s="86"/>
      <c r="Q38" s="96"/>
      <c r="R38" s="49">
        <v>10</v>
      </c>
      <c r="S38" s="97"/>
      <c r="T38" s="97"/>
      <c r="U38" s="50">
        <v>8.9372769999999999</v>
      </c>
      <c r="V38" s="50">
        <v>7.0920000000000002E-3</v>
      </c>
      <c r="W38" s="50">
        <v>1.5691E-2</v>
      </c>
      <c r="X38" s="50">
        <v>0.98298600000000003</v>
      </c>
      <c r="Y38" s="50">
        <v>0.64444444444444449</v>
      </c>
      <c r="Z38" s="98"/>
      <c r="AA38" s="3">
        <v>28</v>
      </c>
      <c r="AC38" s="6">
        <f>SUMIF(Edges!A:A,Vertices[[#This Row],[Vertex]],Edges!N:N)+SUMIF(Edges!B:B,Vertices[[#This Row],[Vertex]],Edges!N:N)</f>
        <v>63</v>
      </c>
      <c r="AD38" s="107" t="str">
        <f>REPLACE(INDEX(GroupVertices[Group], MATCH(Vertices[[#This Row],[Vertex]],GroupVertices[Vertex],0)),1,1,"")</f>
        <v>1</v>
      </c>
      <c r="AE38" s="2"/>
      <c r="AI38" s="3"/>
    </row>
    <row r="39" spans="1:35" x14ac:dyDescent="0.25">
      <c r="A39" s="1" t="s">
        <v>209</v>
      </c>
      <c r="D39">
        <v>3.5606060606060606</v>
      </c>
      <c r="G39" s="51"/>
      <c r="M39">
        <v>5051.689453125</v>
      </c>
      <c r="N39">
        <v>4383.55224609375</v>
      </c>
      <c r="R39" s="49">
        <v>9</v>
      </c>
      <c r="U39" s="50">
        <v>17.211818999999998</v>
      </c>
      <c r="V39" s="50">
        <v>7.2459999999999998E-3</v>
      </c>
      <c r="W39" s="50">
        <v>1.4366E-2</v>
      </c>
      <c r="X39" s="50">
        <v>0.95779499999999995</v>
      </c>
      <c r="Y39" s="50">
        <v>0.63888888888888884</v>
      </c>
      <c r="AA39" s="3">
        <v>30</v>
      </c>
      <c r="AC39" s="6">
        <f>SUMIF(Edges!A:A,Vertices[[#This Row],[Vertex]],Edges!N:N)+SUMIF(Edges!B:B,Vertices[[#This Row],[Vertex]],Edges!N:N)</f>
        <v>73</v>
      </c>
      <c r="AD39" s="107" t="str">
        <f>REPLACE(INDEX(GroupVertices[Group], MATCH(Vertices[[#This Row],[Vertex]],GroupVertices[Vertex],0)),1,1,"")</f>
        <v>1</v>
      </c>
      <c r="AE39" s="2"/>
      <c r="AI39" s="3"/>
    </row>
    <row r="40" spans="1:35" x14ac:dyDescent="0.25">
      <c r="A40" s="1" t="s">
        <v>191</v>
      </c>
      <c r="D40">
        <v>5.3636363636363633</v>
      </c>
      <c r="G40" s="51"/>
      <c r="M40">
        <v>4673.9248046875</v>
      </c>
      <c r="N40">
        <v>6431.0771484375</v>
      </c>
      <c r="Q40" s="12"/>
      <c r="R40" s="49">
        <v>16</v>
      </c>
      <c r="S40" s="12"/>
      <c r="T40" s="12"/>
      <c r="U40" s="50">
        <v>27.770803000000001</v>
      </c>
      <c r="V40" s="50">
        <v>8.0649999999999993E-3</v>
      </c>
      <c r="W40" s="50">
        <v>2.6079999999999999E-2</v>
      </c>
      <c r="X40" s="50">
        <v>1.4699469999999999</v>
      </c>
      <c r="Y40" s="50">
        <v>0.625</v>
      </c>
      <c r="Z40" s="12"/>
      <c r="AA40" s="3">
        <v>19</v>
      </c>
      <c r="AC40" s="6">
        <f>SUMIF(Edges!A:A,Vertices[[#This Row],[Vertex]],Edges!N:N)+SUMIF(Edges!B:B,Vertices[[#This Row],[Vertex]],Edges!N:N)</f>
        <v>184</v>
      </c>
      <c r="AD40" s="107" t="str">
        <f>REPLACE(INDEX(GroupVertices[Group], MATCH(Vertices[[#This Row],[Vertex]],GroupVertices[Vertex],0)),1,1,"")</f>
        <v>1</v>
      </c>
      <c r="AE40" s="2"/>
      <c r="AI40" s="3"/>
    </row>
    <row r="41" spans="1:35" x14ac:dyDescent="0.25">
      <c r="A41" s="1" t="s">
        <v>175</v>
      </c>
      <c r="D41">
        <v>2.7878787878787881</v>
      </c>
      <c r="G41" s="51"/>
      <c r="M41">
        <v>6398.69580078125</v>
      </c>
      <c r="N41">
        <v>5743.45751953125</v>
      </c>
      <c r="R41" s="49">
        <v>6</v>
      </c>
      <c r="U41" s="50">
        <v>12.216531</v>
      </c>
      <c r="V41" s="50">
        <v>6.9439999999999997E-3</v>
      </c>
      <c r="W41" s="50">
        <v>1.0061E-2</v>
      </c>
      <c r="X41" s="50">
        <v>0.69855500000000004</v>
      </c>
      <c r="Y41" s="50">
        <v>0.6</v>
      </c>
      <c r="AA41" s="3">
        <v>35</v>
      </c>
      <c r="AC41" s="6">
        <f>SUMIF(Edges!A:A,Vertices[[#This Row],[Vertex]],Edges!N:N)+SUMIF(Edges!B:B,Vertices[[#This Row],[Vertex]],Edges!N:N)</f>
        <v>34</v>
      </c>
      <c r="AD41" s="107" t="str">
        <f>REPLACE(INDEX(GroupVertices[Group], MATCH(Vertices[[#This Row],[Vertex]],GroupVertices[Vertex],0)),1,1,"")</f>
        <v>1</v>
      </c>
      <c r="AE41" s="2"/>
      <c r="AI41" s="3"/>
    </row>
    <row r="42" spans="1:35" x14ac:dyDescent="0.25">
      <c r="A42" s="1" t="s">
        <v>194</v>
      </c>
      <c r="D42">
        <v>6.9090909090909092</v>
      </c>
      <c r="G42" s="51"/>
      <c r="M42">
        <v>5641.34619140625</v>
      </c>
      <c r="N42">
        <v>6079.66015625</v>
      </c>
      <c r="Q42" s="73"/>
      <c r="R42" s="49">
        <v>22</v>
      </c>
      <c r="S42" s="74"/>
      <c r="T42" s="73"/>
      <c r="U42" s="50">
        <v>50.237509000000003</v>
      </c>
      <c r="V42" s="50">
        <v>8.8500000000000002E-3</v>
      </c>
      <c r="W42" s="50">
        <v>3.4749000000000002E-2</v>
      </c>
      <c r="X42" s="50">
        <v>1.949732</v>
      </c>
      <c r="Y42" s="50">
        <v>0.55844155844155841</v>
      </c>
      <c r="Z42" s="74"/>
      <c r="AA42" s="3">
        <v>14</v>
      </c>
      <c r="AC42" s="6">
        <f>SUMIF(Edges!A:A,Vertices[[#This Row],[Vertex]],Edges!N:N)+SUMIF(Edges!B:B,Vertices[[#This Row],[Vertex]],Edges!N:N)</f>
        <v>137</v>
      </c>
      <c r="AD42" s="107" t="str">
        <f>REPLACE(INDEX(GroupVertices[Group], MATCH(Vertices[[#This Row],[Vertex]],GroupVertices[Vertex],0)),1,1,"")</f>
        <v>1</v>
      </c>
      <c r="AE42" s="2"/>
      <c r="AI42" s="3"/>
    </row>
    <row r="43" spans="1:35" x14ac:dyDescent="0.25">
      <c r="A43" s="1" t="s">
        <v>192</v>
      </c>
      <c r="D43">
        <v>5.6212121212121211</v>
      </c>
      <c r="G43" s="51"/>
      <c r="M43">
        <v>4039.0185546875</v>
      </c>
      <c r="N43">
        <v>6118.69482421875</v>
      </c>
      <c r="Q43" s="12"/>
      <c r="R43" s="49">
        <v>17</v>
      </c>
      <c r="S43" s="12"/>
      <c r="T43" s="12"/>
      <c r="U43" s="50">
        <v>87.801439999999999</v>
      </c>
      <c r="V43" s="50">
        <v>8.2640000000000005E-3</v>
      </c>
      <c r="W43" s="50">
        <v>2.5604999999999999E-2</v>
      </c>
      <c r="X43" s="50">
        <v>1.639812</v>
      </c>
      <c r="Y43" s="50">
        <v>0.55147058823529416</v>
      </c>
      <c r="Z43" s="12"/>
      <c r="AA43" s="3">
        <v>17</v>
      </c>
      <c r="AC43" s="6">
        <f>SUMIF(Edges!A:A,Vertices[[#This Row],[Vertex]],Edges!N:N)+SUMIF(Edges!B:B,Vertices[[#This Row],[Vertex]],Edges!N:N)</f>
        <v>157</v>
      </c>
      <c r="AD43" s="107" t="str">
        <f>REPLACE(INDEX(GroupVertices[Group], MATCH(Vertices[[#This Row],[Vertex]],GroupVertices[Vertex],0)),1,1,"")</f>
        <v>1</v>
      </c>
      <c r="AE43" s="2"/>
      <c r="AI43" s="3"/>
    </row>
    <row r="44" spans="1:35" x14ac:dyDescent="0.25">
      <c r="A44" s="1" t="s">
        <v>183</v>
      </c>
      <c r="D44">
        <v>6.9090909090909092</v>
      </c>
      <c r="G44" s="51"/>
      <c r="M44">
        <v>5337.185546875</v>
      </c>
      <c r="N44">
        <v>5709.080078125</v>
      </c>
      <c r="R44" s="49">
        <v>22</v>
      </c>
      <c r="U44" s="50">
        <v>119.13687</v>
      </c>
      <c r="V44" s="50">
        <v>8.7720000000000003E-3</v>
      </c>
      <c r="W44" s="50">
        <v>3.4169999999999999E-2</v>
      </c>
      <c r="X44" s="50">
        <v>2.0888239999999998</v>
      </c>
      <c r="Y44" s="50">
        <v>0.53246753246753242</v>
      </c>
      <c r="AA44" s="3">
        <v>13</v>
      </c>
      <c r="AC44" s="6">
        <f>SUMIF(Edges!A:A,Vertices[[#This Row],[Vertex]],Edges!N:N)+SUMIF(Edges!B:B,Vertices[[#This Row],[Vertex]],Edges!N:N)</f>
        <v>439</v>
      </c>
      <c r="AD44" s="107" t="str">
        <f>REPLACE(INDEX(GroupVertices[Group], MATCH(Vertices[[#This Row],[Vertex]],GroupVertices[Vertex],0)),1,1,"")</f>
        <v>1</v>
      </c>
      <c r="AE44" s="2"/>
      <c r="AI44" s="3"/>
    </row>
    <row r="45" spans="1:35" x14ac:dyDescent="0.25">
      <c r="A45" s="1" t="s">
        <v>184</v>
      </c>
      <c r="D45">
        <v>5.6212121212121211</v>
      </c>
      <c r="G45" s="51"/>
      <c r="M45">
        <v>4453.94775390625</v>
      </c>
      <c r="N45">
        <v>6168.66015625</v>
      </c>
      <c r="R45" s="49">
        <v>17</v>
      </c>
      <c r="U45" s="50">
        <v>39.245933999999998</v>
      </c>
      <c r="V45" s="50">
        <v>8.3330000000000001E-3</v>
      </c>
      <c r="W45" s="50">
        <v>2.4826000000000001E-2</v>
      </c>
      <c r="X45" s="50">
        <v>1.6019749999999999</v>
      </c>
      <c r="Y45" s="50">
        <v>0.5220588235294118</v>
      </c>
      <c r="AA45" s="3">
        <v>18</v>
      </c>
      <c r="AC45" s="6">
        <f>SUMIF(Edges!A:A,Vertices[[#This Row],[Vertex]],Edges!N:N)+SUMIF(Edges!B:B,Vertices[[#This Row],[Vertex]],Edges!N:N)</f>
        <v>264</v>
      </c>
      <c r="AD45" s="107" t="str">
        <f>REPLACE(INDEX(GroupVertices[Group], MATCH(Vertices[[#This Row],[Vertex]],GroupVertices[Vertex],0)),1,1,"")</f>
        <v>1</v>
      </c>
      <c r="AE45" s="2"/>
      <c r="AI45" s="3"/>
    </row>
    <row r="46" spans="1:35" x14ac:dyDescent="0.25">
      <c r="A46" s="1" t="s">
        <v>180</v>
      </c>
      <c r="D46">
        <v>6.6515151515151514</v>
      </c>
      <c r="G46" s="51"/>
      <c r="M46">
        <v>4839.40234375</v>
      </c>
      <c r="N46">
        <v>5990.55810546875</v>
      </c>
      <c r="R46" s="49">
        <v>21</v>
      </c>
      <c r="U46" s="50">
        <v>79.091964000000004</v>
      </c>
      <c r="V46" s="50">
        <v>8.5470000000000008E-3</v>
      </c>
      <c r="W46" s="50">
        <v>3.1182999999999999E-2</v>
      </c>
      <c r="X46" s="50">
        <v>1.9341999999999999</v>
      </c>
      <c r="Y46" s="50">
        <v>0.51428571428571423</v>
      </c>
      <c r="AA46" s="3">
        <v>15</v>
      </c>
      <c r="AC46" s="6">
        <f>SUMIF(Edges!A:A,Vertices[[#This Row],[Vertex]],Edges!N:N)+SUMIF(Edges!B:B,Vertices[[#This Row],[Vertex]],Edges!N:N)</f>
        <v>415</v>
      </c>
      <c r="AD46" s="107" t="str">
        <f>REPLACE(INDEX(GroupVertices[Group], MATCH(Vertices[[#This Row],[Vertex]],GroupVertices[Vertex],0)),1,1,"")</f>
        <v>1</v>
      </c>
      <c r="AE46" s="2"/>
      <c r="AI46" s="3"/>
    </row>
    <row r="47" spans="1:35" x14ac:dyDescent="0.25">
      <c r="A47" s="1" t="s">
        <v>223</v>
      </c>
      <c r="D47">
        <v>2.5303030303030303</v>
      </c>
      <c r="G47" s="51"/>
      <c r="M47">
        <v>2096.507568359375</v>
      </c>
      <c r="N47">
        <v>3493.018310546875</v>
      </c>
      <c r="R47" s="49">
        <v>5</v>
      </c>
      <c r="U47" s="50">
        <v>2.3388239999999998</v>
      </c>
      <c r="V47" s="50">
        <v>6.4099999999999999E-3</v>
      </c>
      <c r="W47" s="50">
        <v>7.5180000000000004E-3</v>
      </c>
      <c r="X47" s="50">
        <v>0.56198599999999999</v>
      </c>
      <c r="Y47" s="50">
        <v>0.5</v>
      </c>
      <c r="AA47" s="3">
        <v>40</v>
      </c>
      <c r="AC47" s="6">
        <f>SUMIF(Edges!A:A,Vertices[[#This Row],[Vertex]],Edges!N:N)+SUMIF(Edges!B:B,Vertices[[#This Row],[Vertex]],Edges!N:N)</f>
        <v>8</v>
      </c>
      <c r="AD47" s="107" t="str">
        <f>REPLACE(INDEX(GroupVertices[Group], MATCH(Vertices[[#This Row],[Vertex]],GroupVertices[Vertex],0)),1,1,"")</f>
        <v>1</v>
      </c>
      <c r="AE47" s="2"/>
      <c r="AI47" s="3"/>
    </row>
    <row r="48" spans="1:35" x14ac:dyDescent="0.25">
      <c r="A48" s="1" t="s">
        <v>188</v>
      </c>
      <c r="D48">
        <v>7.9393939393939394</v>
      </c>
      <c r="G48" s="51"/>
      <c r="M48">
        <v>5458.0634765625</v>
      </c>
      <c r="N48">
        <v>4744.77734375</v>
      </c>
      <c r="R48" s="49">
        <v>26</v>
      </c>
      <c r="U48" s="50">
        <v>117.48721999999999</v>
      </c>
      <c r="V48" s="50">
        <v>9.2589999999999999E-3</v>
      </c>
      <c r="W48" s="50">
        <v>3.8954000000000003E-2</v>
      </c>
      <c r="X48" s="50">
        <v>2.3857179999999998</v>
      </c>
      <c r="Y48" s="50">
        <v>0.48923076923076925</v>
      </c>
      <c r="AA48" s="3">
        <v>9</v>
      </c>
      <c r="AC48" s="6">
        <f>SUMIF(Edges!A:A,Vertices[[#This Row],[Vertex]],Edges!N:N)+SUMIF(Edges!B:B,Vertices[[#This Row],[Vertex]],Edges!N:N)</f>
        <v>201</v>
      </c>
      <c r="AD48" s="107" t="str">
        <f>REPLACE(INDEX(GroupVertices[Group], MATCH(Vertices[[#This Row],[Vertex]],GroupVertices[Vertex],0)),1,1,"")</f>
        <v>1</v>
      </c>
      <c r="AE48" s="2"/>
      <c r="AI48" s="3"/>
    </row>
    <row r="49" spans="1:35" x14ac:dyDescent="0.25">
      <c r="A49" s="1" t="s">
        <v>190</v>
      </c>
      <c r="D49">
        <v>7.9393939393939394</v>
      </c>
      <c r="G49" s="51"/>
      <c r="M49">
        <v>5806.265625</v>
      </c>
      <c r="N49">
        <v>4997.6708984375</v>
      </c>
      <c r="R49" s="49">
        <v>26</v>
      </c>
      <c r="U49" s="50">
        <v>112.105413</v>
      </c>
      <c r="V49" s="50">
        <v>9.1739999999999999E-3</v>
      </c>
      <c r="W49" s="50">
        <v>3.8526999999999999E-2</v>
      </c>
      <c r="X49" s="50">
        <v>2.3330769999999998</v>
      </c>
      <c r="Y49" s="50">
        <v>0.48307692307692307</v>
      </c>
      <c r="AA49" s="3">
        <v>10</v>
      </c>
      <c r="AC49" s="6">
        <f>SUMIF(Edges!A:A,Vertices[[#This Row],[Vertex]],Edges!N:N)+SUMIF(Edges!B:B,Vertices[[#This Row],[Vertex]],Edges!N:N)</f>
        <v>148</v>
      </c>
      <c r="AD49" s="107" t="str">
        <f>REPLACE(INDEX(GroupVertices[Group], MATCH(Vertices[[#This Row],[Vertex]],GroupVertices[Vertex],0)),1,1,"")</f>
        <v>1</v>
      </c>
      <c r="AE49" s="2"/>
      <c r="AI49" s="3"/>
    </row>
    <row r="50" spans="1:35" x14ac:dyDescent="0.25">
      <c r="A50" s="1" t="s">
        <v>186</v>
      </c>
      <c r="B50" s="12"/>
      <c r="C50" s="12"/>
      <c r="D50" s="12">
        <v>8.1969696969696972</v>
      </c>
      <c r="E50" s="12"/>
      <c r="F50" s="12"/>
      <c r="G50" s="51"/>
      <c r="H50" s="12"/>
      <c r="I50" s="12"/>
      <c r="J50" s="92"/>
      <c r="K50" s="12"/>
      <c r="L50" s="12"/>
      <c r="M50" s="12">
        <v>5242.703125</v>
      </c>
      <c r="N50" s="12">
        <v>5226.85009765625</v>
      </c>
      <c r="O50" s="12"/>
      <c r="P50" s="12"/>
      <c r="Q50" s="12"/>
      <c r="R50" s="49">
        <v>27</v>
      </c>
      <c r="S50" s="12"/>
      <c r="T50" s="12"/>
      <c r="U50" s="50">
        <v>137.71814900000001</v>
      </c>
      <c r="V50" s="50">
        <v>9.3460000000000001E-3</v>
      </c>
      <c r="W50" s="50">
        <v>3.8136999999999997E-2</v>
      </c>
      <c r="X50" s="50">
        <v>2.4213990000000001</v>
      </c>
      <c r="Y50" s="50">
        <v>0.44159544159544162</v>
      </c>
      <c r="Z50" s="12"/>
      <c r="AA50" s="92">
        <v>6</v>
      </c>
      <c r="AB50" s="92"/>
      <c r="AC50" s="6">
        <f>SUMIF(Edges!A:A,Vertices[[#This Row],[Vertex]],Edges!N:N)+SUMIF(Edges!B:B,Vertices[[#This Row],[Vertex]],Edges!N:N)</f>
        <v>519</v>
      </c>
      <c r="AD50" s="107" t="str">
        <f>REPLACE(INDEX(GroupVertices[Group], MATCH(Vertices[[#This Row],[Vertex]],GroupVertices[Vertex],0)),1,1,"")</f>
        <v>1</v>
      </c>
      <c r="AE50" s="2"/>
      <c r="AI50" s="3"/>
    </row>
    <row r="51" spans="1:35" x14ac:dyDescent="0.25">
      <c r="A51" s="1" t="s">
        <v>176</v>
      </c>
      <c r="B51" s="3"/>
      <c r="C51" s="3"/>
      <c r="D51" s="6">
        <v>7.9393939393939394</v>
      </c>
      <c r="E51" s="2"/>
      <c r="F51" s="3"/>
      <c r="G51" s="51"/>
      <c r="H51" s="1"/>
      <c r="I51" s="3"/>
      <c r="K51" s="1"/>
      <c r="L51" s="6"/>
      <c r="M51" s="85">
        <v>6032.26220703125</v>
      </c>
      <c r="N51" s="85">
        <v>5232.55859375</v>
      </c>
      <c r="O51" s="3"/>
      <c r="P51" s="86"/>
      <c r="Q51" s="96"/>
      <c r="R51" s="49">
        <v>26</v>
      </c>
      <c r="S51" s="113"/>
      <c r="T51" s="113"/>
      <c r="U51" s="50">
        <v>156.60489999999999</v>
      </c>
      <c r="V51" s="50">
        <v>9.0089999999999996E-3</v>
      </c>
      <c r="W51" s="50">
        <v>3.5284000000000003E-2</v>
      </c>
      <c r="X51" s="50">
        <v>2.4037600000000001</v>
      </c>
      <c r="Y51" s="50">
        <v>0.43076923076923079</v>
      </c>
      <c r="Z51" s="98"/>
      <c r="AA51" s="3">
        <v>8</v>
      </c>
      <c r="AC51" s="6">
        <f>SUMIF(Edges!A:A,Vertices[[#This Row],[Vertex]],Edges!N:N)+SUMIF(Edges!B:B,Vertices[[#This Row],[Vertex]],Edges!N:N)</f>
        <v>114</v>
      </c>
      <c r="AD51" s="107" t="str">
        <f>REPLACE(INDEX(GroupVertices[Group], MATCH(Vertices[[#This Row],[Vertex]],GroupVertices[Vertex],0)),1,1,"")</f>
        <v>1</v>
      </c>
      <c r="AE51" s="2"/>
      <c r="AI51" s="3"/>
    </row>
    <row r="52" spans="1:35" x14ac:dyDescent="0.25">
      <c r="A52" s="1" t="s">
        <v>177</v>
      </c>
      <c r="D52">
        <v>7.166666666666667</v>
      </c>
      <c r="G52" s="51"/>
      <c r="M52">
        <v>4373.21533203125</v>
      </c>
      <c r="N52">
        <v>5917.52099609375</v>
      </c>
      <c r="R52" s="49">
        <v>23</v>
      </c>
      <c r="U52" s="50">
        <v>190.07374200000001</v>
      </c>
      <c r="V52" s="50">
        <v>8.7720000000000003E-3</v>
      </c>
      <c r="W52" s="50">
        <v>3.1276999999999999E-2</v>
      </c>
      <c r="X52" s="50">
        <v>2.3095680000000001</v>
      </c>
      <c r="Y52" s="50">
        <v>0.4268774703557312</v>
      </c>
      <c r="AA52" s="3">
        <v>12</v>
      </c>
      <c r="AC52" s="6">
        <f>SUMIF(Edges!A:A,Vertices[[#This Row],[Vertex]],Edges!N:N)+SUMIF(Edges!B:B,Vertices[[#This Row],[Vertex]],Edges!N:N)</f>
        <v>197</v>
      </c>
      <c r="AD52" s="107" t="str">
        <f>REPLACE(INDEX(GroupVertices[Group], MATCH(Vertices[[#This Row],[Vertex]],GroupVertices[Vertex],0)),1,1,"")</f>
        <v>1</v>
      </c>
      <c r="AE52" s="2"/>
      <c r="AI52" s="3"/>
    </row>
    <row r="53" spans="1:35" x14ac:dyDescent="0.25">
      <c r="A53" s="1" t="s">
        <v>182</v>
      </c>
      <c r="D53">
        <v>7.6818181818181817</v>
      </c>
      <c r="G53" s="51"/>
      <c r="M53">
        <v>5046.37451171875</v>
      </c>
      <c r="N53">
        <v>5812.3984375</v>
      </c>
      <c r="Q53" s="73"/>
      <c r="R53" s="49">
        <v>25</v>
      </c>
      <c r="S53" s="74"/>
      <c r="T53" s="73"/>
      <c r="U53" s="50">
        <v>243.85969700000001</v>
      </c>
      <c r="V53" s="50">
        <v>9.0910000000000001E-3</v>
      </c>
      <c r="W53" s="50">
        <v>3.4055000000000002E-2</v>
      </c>
      <c r="X53" s="50">
        <v>2.5319780000000001</v>
      </c>
      <c r="Y53" s="50">
        <v>0.39</v>
      </c>
      <c r="Z53" s="74"/>
      <c r="AA53" s="3">
        <v>11</v>
      </c>
      <c r="AC53" s="6">
        <f>SUMIF(Edges!A:A,Vertices[[#This Row],[Vertex]],Edges!N:N)+SUMIF(Edges!B:B,Vertices[[#This Row],[Vertex]],Edges!N:N)</f>
        <v>179</v>
      </c>
      <c r="AD53" s="107" t="str">
        <f>REPLACE(INDEX(GroupVertices[Group], MATCH(Vertices[[#This Row],[Vertex]],GroupVertices[Vertex],0)),1,1,"")</f>
        <v>1</v>
      </c>
      <c r="AE53" s="2"/>
      <c r="AI53" s="3"/>
    </row>
    <row r="54" spans="1:35" x14ac:dyDescent="0.25">
      <c r="A54" s="1" t="s">
        <v>207</v>
      </c>
      <c r="D54">
        <v>7.9393939393939394</v>
      </c>
      <c r="G54" s="51"/>
      <c r="M54">
        <v>4404.2978515625</v>
      </c>
      <c r="N54">
        <v>5227.0244140625</v>
      </c>
      <c r="R54" s="49">
        <v>26</v>
      </c>
      <c r="U54" s="50">
        <v>247.32638399999999</v>
      </c>
      <c r="V54" s="50">
        <v>9.0089999999999996E-3</v>
      </c>
      <c r="W54" s="50">
        <v>3.3134999999999998E-2</v>
      </c>
      <c r="X54" s="50">
        <v>2.6701519999999999</v>
      </c>
      <c r="Y54" s="50">
        <v>0.35384615384615387</v>
      </c>
      <c r="AA54" s="3">
        <v>7</v>
      </c>
      <c r="AC54" s="6">
        <f>SUMIF(Edges!A:A,Vertices[[#This Row],[Vertex]],Edges!N:N)+SUMIF(Edges!B:B,Vertices[[#This Row],[Vertex]],Edges!N:N)</f>
        <v>188</v>
      </c>
      <c r="AD54" s="107" t="str">
        <f>REPLACE(INDEX(GroupVertices[Group], MATCH(Vertices[[#This Row],[Vertex]],GroupVertices[Vertex],0)),1,1,"")</f>
        <v>1</v>
      </c>
      <c r="AE54" s="2"/>
      <c r="AI54" s="3"/>
    </row>
    <row r="55" spans="1:35" x14ac:dyDescent="0.25">
      <c r="A55" s="1" t="s">
        <v>198</v>
      </c>
      <c r="B55" s="92"/>
      <c r="C55" s="92"/>
      <c r="D55" s="93">
        <v>10</v>
      </c>
      <c r="E55" s="94"/>
      <c r="F55" s="92"/>
      <c r="G55" s="51"/>
      <c r="H55" s="91"/>
      <c r="I55" s="92"/>
      <c r="J55" s="92"/>
      <c r="K55" s="91"/>
      <c r="L55" s="93"/>
      <c r="M55" s="95">
        <v>5068.083984375</v>
      </c>
      <c r="N55" s="95">
        <v>5432.05078125</v>
      </c>
      <c r="O55" s="92"/>
      <c r="P55" s="96"/>
      <c r="Q55" s="96"/>
      <c r="R55" s="49">
        <v>34</v>
      </c>
      <c r="S55" s="97"/>
      <c r="T55" s="97"/>
      <c r="U55" s="50">
        <v>294.48718500000001</v>
      </c>
      <c r="V55" s="50">
        <v>0.01</v>
      </c>
      <c r="W55" s="50">
        <v>4.3693000000000003E-2</v>
      </c>
      <c r="X55" s="50">
        <v>3.260561</v>
      </c>
      <c r="Y55" s="50">
        <v>0.34402852049910876</v>
      </c>
      <c r="Z55" s="98"/>
      <c r="AA55" s="92">
        <v>3</v>
      </c>
      <c r="AB55" s="92"/>
      <c r="AC55" s="6">
        <f>SUMIF(Edges!A:A,Vertices[[#This Row],[Vertex]],Edges!N:N)+SUMIF(Edges!B:B,Vertices[[#This Row],[Vertex]],Edges!N:N)</f>
        <v>433</v>
      </c>
      <c r="AD55" s="107" t="str">
        <f>REPLACE(INDEX(GroupVertices[Group], MATCH(Vertices[[#This Row],[Vertex]],GroupVertices[Vertex],0)),1,1,"")</f>
        <v>1</v>
      </c>
      <c r="AE55" s="2"/>
      <c r="AI55" s="3"/>
    </row>
    <row r="56" spans="1:35" x14ac:dyDescent="0.25">
      <c r="A56" s="1" t="s">
        <v>237</v>
      </c>
      <c r="D56">
        <v>2.0151515151515151</v>
      </c>
      <c r="G56" s="51"/>
      <c r="M56">
        <v>359.80062866210938</v>
      </c>
      <c r="N56">
        <v>4789.9970703125</v>
      </c>
      <c r="Q56" s="12"/>
      <c r="R56" s="49">
        <v>3</v>
      </c>
      <c r="S56" s="12"/>
      <c r="T56" s="12"/>
      <c r="U56" s="50">
        <v>1.22549</v>
      </c>
      <c r="V56" s="50">
        <v>5.7140000000000003E-3</v>
      </c>
      <c r="W56" s="50">
        <v>2.3700000000000001E-3</v>
      </c>
      <c r="X56" s="50">
        <v>0.44198799999999999</v>
      </c>
      <c r="Y56" s="50">
        <v>0.33333333333333331</v>
      </c>
      <c r="Z56" s="12"/>
      <c r="AA56" s="3">
        <v>47</v>
      </c>
      <c r="AC56" s="6">
        <f>SUMIF(Edges!A:A,Vertices[[#This Row],[Vertex]],Edges!N:N)+SUMIF(Edges!B:B,Vertices[[#This Row],[Vertex]],Edges!N:N)</f>
        <v>4</v>
      </c>
      <c r="AD56" s="107" t="str">
        <f>REPLACE(INDEX(GroupVertices[Group], MATCH(Vertices[[#This Row],[Vertex]],GroupVertices[Vertex],0)),1,1,"")</f>
        <v>1</v>
      </c>
      <c r="AE56" s="2"/>
      <c r="AI56" s="3"/>
    </row>
    <row r="57" spans="1:35" x14ac:dyDescent="0.25">
      <c r="A57" s="1" t="s">
        <v>229</v>
      </c>
      <c r="B57" s="3"/>
      <c r="C57" s="3"/>
      <c r="D57" s="6">
        <v>2.0151515151515151</v>
      </c>
      <c r="E57" s="2"/>
      <c r="F57" s="3"/>
      <c r="G57" s="51"/>
      <c r="H57" s="1"/>
      <c r="I57" s="3"/>
      <c r="K57" s="1"/>
      <c r="L57" s="6"/>
      <c r="M57" s="85">
        <v>3344.23486328125</v>
      </c>
      <c r="N57" s="85">
        <v>3509.689697265625</v>
      </c>
      <c r="O57" s="3"/>
      <c r="P57" s="86"/>
      <c r="Q57" s="96"/>
      <c r="R57" s="49">
        <v>3</v>
      </c>
      <c r="S57" s="97"/>
      <c r="T57" s="97"/>
      <c r="U57" s="50">
        <v>0.57317899999999999</v>
      </c>
      <c r="V57" s="50">
        <v>6.3689999999999997E-3</v>
      </c>
      <c r="W57" s="50">
        <v>5.483E-3</v>
      </c>
      <c r="X57" s="50">
        <v>0.39129700000000001</v>
      </c>
      <c r="Y57" s="50">
        <v>0.33333333333333331</v>
      </c>
      <c r="Z57" s="98"/>
      <c r="AA57" s="3">
        <v>52</v>
      </c>
      <c r="AC57" s="6">
        <f>SUMIF(Edges!A:A,Vertices[[#This Row],[Vertex]],Edges!N:N)+SUMIF(Edges!B:B,Vertices[[#This Row],[Vertex]],Edges!N:N)</f>
        <v>10</v>
      </c>
      <c r="AD57" s="107" t="str">
        <f>REPLACE(INDEX(GroupVertices[Group], MATCH(Vertices[[#This Row],[Vertex]],GroupVertices[Vertex],0)),1,1,"")</f>
        <v>1</v>
      </c>
      <c r="AE57" s="2"/>
      <c r="AI57" s="3"/>
    </row>
    <row r="58" spans="1:35" x14ac:dyDescent="0.25">
      <c r="A58" s="1" t="s">
        <v>179</v>
      </c>
      <c r="B58" s="12"/>
      <c r="C58" s="12"/>
      <c r="D58" s="12">
        <v>9.4848484848484844</v>
      </c>
      <c r="E58" s="12"/>
      <c r="F58" s="12"/>
      <c r="G58" s="51"/>
      <c r="H58" s="12"/>
      <c r="I58" s="12"/>
      <c r="J58" s="92"/>
      <c r="K58" s="12"/>
      <c r="L58" s="12"/>
      <c r="M58" s="12">
        <v>5088.29150390625</v>
      </c>
      <c r="N58" s="12">
        <v>4989.14794921875</v>
      </c>
      <c r="O58" s="12"/>
      <c r="P58" s="12"/>
      <c r="Q58" s="12"/>
      <c r="R58" s="49">
        <v>32</v>
      </c>
      <c r="S58" s="12"/>
      <c r="T58" s="12"/>
      <c r="U58" s="50">
        <v>298.87502000000001</v>
      </c>
      <c r="V58" s="50">
        <v>9.8040000000000002E-3</v>
      </c>
      <c r="W58" s="50">
        <v>3.9448999999999998E-2</v>
      </c>
      <c r="X58" s="50">
        <v>3.0816949999999999</v>
      </c>
      <c r="Y58" s="50">
        <v>0.3286290322580645</v>
      </c>
      <c r="Z58" s="12"/>
      <c r="AA58" s="92">
        <v>4</v>
      </c>
      <c r="AB58" s="92"/>
      <c r="AC58" s="6">
        <f>SUMIF(Edges!A:A,Vertices[[#This Row],[Vertex]],Edges!N:N)+SUMIF(Edges!B:B,Vertices[[#This Row],[Vertex]],Edges!N:N)</f>
        <v>300</v>
      </c>
      <c r="AD58" s="107" t="str">
        <f>REPLACE(INDEX(GroupVertices[Group], MATCH(Vertices[[#This Row],[Vertex]],GroupVertices[Vertex],0)),1,1,"")</f>
        <v>1</v>
      </c>
      <c r="AE58" s="2"/>
      <c r="AI58" s="3"/>
    </row>
    <row r="59" spans="1:35" x14ac:dyDescent="0.25">
      <c r="A59" s="1" t="s">
        <v>199</v>
      </c>
      <c r="D59">
        <v>9.2272727272727266</v>
      </c>
      <c r="G59" s="51"/>
      <c r="M59">
        <v>4328.8935546875</v>
      </c>
      <c r="N59">
        <v>5114.06494140625</v>
      </c>
      <c r="Q59" s="12"/>
      <c r="R59" s="49">
        <v>31</v>
      </c>
      <c r="S59" s="12"/>
      <c r="T59" s="12"/>
      <c r="U59" s="50">
        <v>284.969874</v>
      </c>
      <c r="V59" s="50">
        <v>9.4339999999999997E-3</v>
      </c>
      <c r="W59" s="50">
        <v>3.8419000000000002E-2</v>
      </c>
      <c r="X59" s="50">
        <v>3.0098760000000002</v>
      </c>
      <c r="Y59" s="50">
        <v>0.32043010752688172</v>
      </c>
      <c r="Z59" s="12"/>
      <c r="AA59" s="3">
        <v>5</v>
      </c>
      <c r="AC59" s="6">
        <f>SUMIF(Edges!A:A,Vertices[[#This Row],[Vertex]],Edges!N:N)+SUMIF(Edges!B:B,Vertices[[#This Row],[Vertex]],Edges!N:N)</f>
        <v>358</v>
      </c>
      <c r="AD59" s="107" t="str">
        <f>REPLACE(INDEX(GroupVertices[Group], MATCH(Vertices[[#This Row],[Vertex]],GroupVertices[Vertex],0)),1,1,"")</f>
        <v>1</v>
      </c>
      <c r="AE59" s="2"/>
      <c r="AI59" s="3"/>
    </row>
    <row r="60" spans="1:35" x14ac:dyDescent="0.25">
      <c r="A60" s="1" t="s">
        <v>236</v>
      </c>
      <c r="B60" s="12"/>
      <c r="C60" s="12"/>
      <c r="D60" s="12">
        <v>1.5</v>
      </c>
      <c r="E60" s="12"/>
      <c r="F60" s="12"/>
      <c r="G60" s="51"/>
      <c r="H60" s="12"/>
      <c r="I60" s="12"/>
      <c r="J60" s="92"/>
      <c r="K60" s="12"/>
      <c r="L60" s="12"/>
      <c r="M60" s="12">
        <v>1412.1234130859375</v>
      </c>
      <c r="N60" s="12">
        <v>3909.48828125</v>
      </c>
      <c r="O60" s="12"/>
      <c r="P60" s="12"/>
      <c r="Q60" s="12"/>
      <c r="R60" s="49">
        <v>1</v>
      </c>
      <c r="S60" s="12"/>
      <c r="T60" s="12"/>
      <c r="U60" s="50">
        <v>0</v>
      </c>
      <c r="V60" s="50">
        <v>5.6499999999999996E-3</v>
      </c>
      <c r="W60" s="50">
        <v>1.8630000000000001E-3</v>
      </c>
      <c r="X60" s="50">
        <v>0.237293</v>
      </c>
      <c r="Y60" s="50">
        <v>0</v>
      </c>
      <c r="Z60" s="12"/>
      <c r="AA60" s="92">
        <v>60</v>
      </c>
      <c r="AB60" s="92"/>
      <c r="AC60" s="6">
        <f>SUMIF(Edges!A:A,Vertices[[#This Row],[Vertex]],Edges!N:N)+SUMIF(Edges!B:B,Vertices[[#This Row],[Vertex]],Edges!N:N)</f>
        <v>8</v>
      </c>
      <c r="AD60" s="107" t="str">
        <f>REPLACE(INDEX(GroupVertices[Group], MATCH(Vertices[[#This Row],[Vertex]],GroupVertices[Vertex],0)),1,1,"")</f>
        <v>1</v>
      </c>
      <c r="AE60" s="2"/>
      <c r="AI60" s="3"/>
    </row>
    <row r="61" spans="1:35" x14ac:dyDescent="0.25">
      <c r="A61" s="1" t="s">
        <v>240</v>
      </c>
      <c r="D61">
        <v>1.5</v>
      </c>
      <c r="G61" s="51"/>
      <c r="M61">
        <v>185.16642761230469</v>
      </c>
      <c r="N61">
        <v>6928.625</v>
      </c>
      <c r="R61" s="49">
        <v>1</v>
      </c>
      <c r="U61" s="50">
        <v>0</v>
      </c>
      <c r="V61" s="50">
        <v>5.6499999999999996E-3</v>
      </c>
      <c r="W61" s="50">
        <v>1.8630000000000001E-3</v>
      </c>
      <c r="X61" s="50">
        <v>0.237293</v>
      </c>
      <c r="Y61" s="50">
        <v>0</v>
      </c>
      <c r="AA61" s="3">
        <v>61</v>
      </c>
      <c r="AC61" s="6">
        <f>SUMIF(Edges!A:A,Vertices[[#This Row],[Vertex]],Edges!N:N)+SUMIF(Edges!B:B,Vertices[[#This Row],[Vertex]],Edges!N:N)</f>
        <v>1</v>
      </c>
      <c r="AD61" s="107" t="str">
        <f>REPLACE(INDEX(GroupVertices[Group], MATCH(Vertices[[#This Row],[Vertex]],GroupVertices[Vertex],0)),1,1,"")</f>
        <v>1</v>
      </c>
      <c r="AE61" s="2"/>
      <c r="AI61" s="3"/>
    </row>
    <row r="62" spans="1:35" x14ac:dyDescent="0.25">
      <c r="A62" s="1" t="s">
        <v>233</v>
      </c>
      <c r="B62" s="3"/>
      <c r="C62" s="3"/>
      <c r="D62" s="6">
        <v>1.5</v>
      </c>
      <c r="E62" s="2"/>
      <c r="F62" s="3"/>
      <c r="G62" s="51"/>
      <c r="H62" s="1"/>
      <c r="I62" s="3"/>
      <c r="K62" s="1"/>
      <c r="L62" s="6"/>
      <c r="M62" s="85">
        <v>864.85833740234375</v>
      </c>
      <c r="N62" s="85">
        <v>5941.2958984375</v>
      </c>
      <c r="O62" s="3"/>
      <c r="P62" s="86"/>
      <c r="Q62" s="96"/>
      <c r="R62" s="49">
        <v>1</v>
      </c>
      <c r="S62" s="97"/>
      <c r="T62" s="97"/>
      <c r="U62" s="50">
        <v>0</v>
      </c>
      <c r="V62" s="50">
        <v>5.6820000000000004E-3</v>
      </c>
      <c r="W62" s="50">
        <v>1.915E-3</v>
      </c>
      <c r="X62" s="50">
        <v>0.23608699999999999</v>
      </c>
      <c r="Y62" s="50">
        <v>0</v>
      </c>
      <c r="Z62" s="98"/>
      <c r="AA62" s="3">
        <v>62</v>
      </c>
      <c r="AC62" s="6">
        <f>SUMIF(Edges!A:A,Vertices[[#This Row],[Vertex]],Edges!N:N)+SUMIF(Edges!B:B,Vertices[[#This Row],[Vertex]],Edges!N:N)</f>
        <v>2</v>
      </c>
      <c r="AD62" s="107" t="str">
        <f>REPLACE(INDEX(GroupVertices[Group], MATCH(Vertices[[#This Row],[Vertex]],GroupVertices[Vertex],0)),1,1,"")</f>
        <v>1</v>
      </c>
      <c r="AE62" s="2"/>
      <c r="AI62" s="3"/>
    </row>
    <row r="63" spans="1:35" x14ac:dyDescent="0.25">
      <c r="A63" s="1" t="s">
        <v>193</v>
      </c>
      <c r="D63">
        <v>1.5</v>
      </c>
      <c r="G63" s="51"/>
      <c r="M63">
        <v>912.18072509765625</v>
      </c>
      <c r="N63">
        <v>7820.4248046875</v>
      </c>
      <c r="R63" s="49">
        <v>1</v>
      </c>
      <c r="U63" s="50">
        <v>0</v>
      </c>
      <c r="V63" s="50">
        <v>5.5560000000000002E-3</v>
      </c>
      <c r="W63" s="50">
        <v>1.7589999999999999E-3</v>
      </c>
      <c r="X63" s="50">
        <v>0.23535300000000001</v>
      </c>
      <c r="Y63" s="50">
        <v>0</v>
      </c>
      <c r="AA63" s="3">
        <v>63</v>
      </c>
      <c r="AC63" s="6">
        <f>SUMIF(Edges!A:A,Vertices[[#This Row],[Vertex]],Edges!N:N)+SUMIF(Edges!B:B,Vertices[[#This Row],[Vertex]],Edges!N:N)</f>
        <v>2</v>
      </c>
      <c r="AD63" s="107" t="str">
        <f>REPLACE(INDEX(GroupVertices[Group], MATCH(Vertices[[#This Row],[Vertex]],GroupVertices[Vertex],0)),1,1,"")</f>
        <v>1</v>
      </c>
      <c r="AE63" s="2"/>
      <c r="AI63" s="3"/>
    </row>
    <row r="64" spans="1:35" x14ac:dyDescent="0.25">
      <c r="A64" s="1" t="s">
        <v>178</v>
      </c>
      <c r="D64">
        <v>1.5</v>
      </c>
      <c r="G64" s="51"/>
      <c r="M64">
        <v>8511.0966796875</v>
      </c>
      <c r="N64">
        <v>7259.052734375</v>
      </c>
      <c r="Q64" s="12"/>
      <c r="R64" s="49">
        <v>1</v>
      </c>
      <c r="S64" s="12"/>
      <c r="T64" s="12"/>
      <c r="U64" s="50">
        <v>0</v>
      </c>
      <c r="V64" s="50">
        <v>5.5560000000000002E-3</v>
      </c>
      <c r="W64" s="50">
        <v>1.7589999999999999E-3</v>
      </c>
      <c r="X64" s="50">
        <v>0.23535300000000001</v>
      </c>
      <c r="Y64" s="50">
        <v>0</v>
      </c>
      <c r="Z64" s="12"/>
      <c r="AA64" s="3">
        <v>64</v>
      </c>
      <c r="AC64" s="6">
        <f>SUMIF(Edges!A:A,Vertices[[#This Row],[Vertex]],Edges!N:N)+SUMIF(Edges!B:B,Vertices[[#This Row],[Vertex]],Edges!N:N)</f>
        <v>1</v>
      </c>
      <c r="AD64" s="107" t="str">
        <f>REPLACE(INDEX(GroupVertices[Group], MATCH(Vertices[[#This Row],[Vertex]],GroupVertices[Vertex],0)),1,1,"")</f>
        <v>1</v>
      </c>
      <c r="AE64" s="2"/>
      <c r="AI64" s="3"/>
    </row>
    <row r="65" spans="1:35" x14ac:dyDescent="0.25">
      <c r="A65" s="1" t="s">
        <v>235</v>
      </c>
      <c r="D65">
        <v>1.5</v>
      </c>
      <c r="G65" s="51"/>
      <c r="M65">
        <v>1840.3248291015625</v>
      </c>
      <c r="N65">
        <v>8908.3349609375</v>
      </c>
      <c r="R65" s="49">
        <v>1</v>
      </c>
      <c r="U65" s="50">
        <v>0</v>
      </c>
      <c r="V65" s="50">
        <v>5.8139999999999997E-3</v>
      </c>
      <c r="W65" s="50">
        <v>2.16E-3</v>
      </c>
      <c r="X65" s="50">
        <v>0.23252900000000001</v>
      </c>
      <c r="Y65" s="50">
        <v>0</v>
      </c>
      <c r="AA65" s="3">
        <v>65</v>
      </c>
      <c r="AC65" s="6">
        <f>SUMIF(Edges!A:A,Vertices[[#This Row],[Vertex]],Edges!N:N)+SUMIF(Edges!B:B,Vertices[[#This Row],[Vertex]],Edges!N:N)</f>
        <v>2</v>
      </c>
      <c r="AD65" s="107" t="str">
        <f>REPLACE(INDEX(GroupVertices[Group], MATCH(Vertices[[#This Row],[Vertex]],GroupVertices[Vertex],0)),1,1,"")</f>
        <v>1</v>
      </c>
      <c r="AE65" s="2"/>
      <c r="AI65" s="3"/>
    </row>
    <row r="66" spans="1:35" x14ac:dyDescent="0.25">
      <c r="A66" s="1" t="s">
        <v>219</v>
      </c>
      <c r="D66">
        <v>1.5</v>
      </c>
      <c r="G66" s="51"/>
      <c r="M66">
        <v>5186.310546875</v>
      </c>
      <c r="N66">
        <v>9528.537109375</v>
      </c>
      <c r="Q66" s="12"/>
      <c r="R66" s="49">
        <v>1</v>
      </c>
      <c r="S66" s="12"/>
      <c r="T66" s="12"/>
      <c r="U66" s="50">
        <v>0</v>
      </c>
      <c r="V66" s="50">
        <v>5.9519999999999998E-3</v>
      </c>
      <c r="W66" s="50">
        <v>2.2179999999999999E-3</v>
      </c>
      <c r="X66" s="50">
        <v>0.23185700000000001</v>
      </c>
      <c r="Y66" s="50">
        <v>0</v>
      </c>
      <c r="Z66" s="12"/>
      <c r="AA66" s="3">
        <v>66</v>
      </c>
      <c r="AC66" s="6">
        <f>SUMIF(Edges!A:A,Vertices[[#This Row],[Vertex]],Edges!N:N)+SUMIF(Edges!B:B,Vertices[[#This Row],[Vertex]],Edges!N:N)</f>
        <v>2</v>
      </c>
      <c r="AD66" s="107" t="str">
        <f>REPLACE(INDEX(GroupVertices[Group], MATCH(Vertices[[#This Row],[Vertex]],GroupVertices[Vertex],0)),1,1,"")</f>
        <v>1</v>
      </c>
      <c r="AE66" s="2"/>
      <c r="AI66" s="3"/>
    </row>
    <row r="67" spans="1:35" x14ac:dyDescent="0.25">
      <c r="A67" s="1" t="s">
        <v>230</v>
      </c>
      <c r="D67">
        <v>1.5</v>
      </c>
      <c r="G67" s="51"/>
      <c r="M67">
        <v>5473.28759765625</v>
      </c>
      <c r="N67">
        <v>1366.7152099609375</v>
      </c>
      <c r="R67" s="49">
        <v>1</v>
      </c>
      <c r="U67" s="50">
        <v>0</v>
      </c>
      <c r="V67" s="50">
        <v>6.0239999999999998E-3</v>
      </c>
      <c r="W67" s="50">
        <v>2.457E-3</v>
      </c>
      <c r="X67" s="50">
        <v>0.231514</v>
      </c>
      <c r="Y67" s="50">
        <v>0</v>
      </c>
      <c r="AA67" s="3">
        <v>67</v>
      </c>
      <c r="AC67" s="6">
        <f>SUMIF(Edges!A:A,Vertices[[#This Row],[Vertex]],Edges!N:N)+SUMIF(Edges!B:B,Vertices[[#This Row],[Vertex]],Edges!N:N)</f>
        <v>4</v>
      </c>
      <c r="AD67" s="107" t="str">
        <f>REPLACE(INDEX(GroupVertices[Group], MATCH(Vertices[[#This Row],[Vertex]],GroupVertices[Vertex],0)),1,1,"")</f>
        <v>1</v>
      </c>
      <c r="AE67" s="2"/>
      <c r="AI67" s="3"/>
    </row>
    <row r="68" spans="1:35" x14ac:dyDescent="0.25">
      <c r="A68" s="1" t="s">
        <v>241</v>
      </c>
      <c r="D68">
        <v>1.5</v>
      </c>
      <c r="G68" s="51"/>
      <c r="M68">
        <v>8082.3193359375</v>
      </c>
      <c r="N68">
        <v>4841.97998046875</v>
      </c>
      <c r="R68" s="49">
        <v>1</v>
      </c>
      <c r="U68" s="50">
        <v>0</v>
      </c>
      <c r="V68" s="50">
        <v>6.0239999999999998E-3</v>
      </c>
      <c r="W68" s="50">
        <v>2.457E-3</v>
      </c>
      <c r="X68" s="50">
        <v>0.231514</v>
      </c>
      <c r="Y68" s="50">
        <v>0</v>
      </c>
      <c r="AA68" s="3">
        <v>68</v>
      </c>
      <c r="AC68" s="6">
        <f>SUMIF(Edges!A:A,Vertices[[#This Row],[Vertex]],Edges!N:N)+SUMIF(Edges!B:B,Vertices[[#This Row],[Vertex]],Edges!N:N)</f>
        <v>1</v>
      </c>
      <c r="AD68" s="107" t="str">
        <f>REPLACE(INDEX(GroupVertices[Group], MATCH(Vertices[[#This Row],[Vertex]],GroupVertices[Vertex],0)),1,1,"")</f>
        <v>1</v>
      </c>
      <c r="AE68" s="2"/>
      <c r="AI68" s="3"/>
    </row>
    <row r="69" spans="1:35" x14ac:dyDescent="0.25">
      <c r="A69" s="1" t="s">
        <v>234</v>
      </c>
      <c r="D69">
        <v>1.5</v>
      </c>
      <c r="G69" s="51"/>
      <c r="M69">
        <v>3358.6015625</v>
      </c>
      <c r="N69">
        <v>9724.849609375</v>
      </c>
      <c r="R69" s="49">
        <v>1</v>
      </c>
      <c r="U69" s="50">
        <v>0</v>
      </c>
      <c r="V69" s="50">
        <v>5.5560000000000002E-3</v>
      </c>
      <c r="W69" s="50">
        <v>1.921E-3</v>
      </c>
      <c r="X69" s="50">
        <v>0.23070399999999999</v>
      </c>
      <c r="Y69" s="50">
        <v>0</v>
      </c>
      <c r="AA69" s="3">
        <v>69</v>
      </c>
      <c r="AC69" s="6">
        <f>SUMIF(Edges!A:A,Vertices[[#This Row],[Vertex]],Edges!N:N)+SUMIF(Edges!B:B,Vertices[[#This Row],[Vertex]],Edges!N:N)</f>
        <v>4</v>
      </c>
      <c r="AD69" s="107" t="str">
        <f>REPLACE(INDEX(GroupVertices[Group], MATCH(Vertices[[#This Row],[Vertex]],GroupVertices[Vertex],0)),1,1,"")</f>
        <v>1</v>
      </c>
      <c r="AE69" s="2"/>
      <c r="AI69" s="3"/>
    </row>
    <row r="70" spans="1:35" x14ac:dyDescent="0.25">
      <c r="A70" s="1" t="s">
        <v>239</v>
      </c>
      <c r="B70" s="3"/>
      <c r="C70" s="3"/>
      <c r="D70" s="6">
        <v>1.5</v>
      </c>
      <c r="E70" s="2"/>
      <c r="F70" s="3"/>
      <c r="G70" s="51"/>
      <c r="H70" s="1"/>
      <c r="I70" s="3"/>
      <c r="K70" s="1"/>
      <c r="L70" s="6"/>
      <c r="M70" s="85">
        <v>3636.638427734375</v>
      </c>
      <c r="N70" s="85">
        <v>176.45384216308594</v>
      </c>
      <c r="O70" s="3"/>
      <c r="P70" s="86"/>
      <c r="Q70" s="96"/>
      <c r="R70" s="49">
        <v>1</v>
      </c>
      <c r="S70" s="97"/>
      <c r="T70" s="97"/>
      <c r="U70" s="50">
        <v>0</v>
      </c>
      <c r="V70" s="50">
        <v>5.7470000000000004E-3</v>
      </c>
      <c r="W70" s="50">
        <v>2.1900000000000001E-3</v>
      </c>
      <c r="X70" s="50">
        <v>0.227994</v>
      </c>
      <c r="Y70" s="50">
        <v>0</v>
      </c>
      <c r="Z70" s="98"/>
      <c r="AA70" s="3">
        <v>70</v>
      </c>
      <c r="AC70" s="6">
        <f>SUMIF(Edges!A:A,Vertices[[#This Row],[Vertex]],Edges!N:N)+SUMIF(Edges!B:B,Vertices[[#This Row],[Vertex]],Edges!N:N)</f>
        <v>1</v>
      </c>
      <c r="AD70" s="107" t="str">
        <f>REPLACE(INDEX(GroupVertices[Group], MATCH(Vertices[[#This Row],[Vertex]],GroupVertices[Vertex],0)),1,1,"")</f>
        <v>1</v>
      </c>
      <c r="AE70" s="2"/>
      <c r="AI70" s="3"/>
    </row>
    <row r="71" spans="1:35" x14ac:dyDescent="0.25">
      <c r="G71" s="51"/>
      <c r="R71" s="49"/>
      <c r="U71" s="50"/>
      <c r="V71" s="50"/>
      <c r="W71" s="50"/>
      <c r="X71" s="50"/>
      <c r="Y71" s="50"/>
      <c r="AA71" s="3">
        <v>71</v>
      </c>
      <c r="AC71" s="6">
        <f>SUMIF(Edges!A:A,Vertices[[#This Row],[Vertex]],Edges!N:N)+SUMIF(Edges!B:B,Vertices[[#This Row],[Vertex]],Edges!N:N)</f>
        <v>0</v>
      </c>
      <c r="AD71" s="107" t="e">
        <f>REPLACE(INDEX(GroupVertices[Group], MATCH(Vertices[[#This Row],[Vertex]],GroupVertices[Vertex],0)),1,1,"")</f>
        <v>#N/A</v>
      </c>
      <c r="AE71" s="2"/>
      <c r="AI71" s="3"/>
    </row>
    <row r="72" spans="1:35" x14ac:dyDescent="0.25">
      <c r="G72" s="51"/>
      <c r="R72" s="49"/>
      <c r="U72" s="50"/>
      <c r="V72" s="50"/>
      <c r="W72" s="50"/>
      <c r="X72" s="50"/>
      <c r="Y72" s="50"/>
      <c r="AA72" s="3">
        <v>72</v>
      </c>
      <c r="AC72" s="6">
        <f>SUMIF(Edges!A:A,Vertices[[#This Row],[Vertex]],Edges!N:N)+SUMIF(Edges!B:B,Vertices[[#This Row],[Vertex]],Edges!N:N)</f>
        <v>0</v>
      </c>
      <c r="AD72" s="107" t="e">
        <f>REPLACE(INDEX(GroupVertices[Group], MATCH(Vertices[[#This Row],[Vertex]],GroupVertices[Vertex],0)),1,1,"")</f>
        <v>#N/A</v>
      </c>
      <c r="AE72" s="2"/>
      <c r="AI72" s="3"/>
    </row>
    <row r="73" spans="1:35" x14ac:dyDescent="0.25">
      <c r="G73" s="51"/>
      <c r="R73" s="49"/>
      <c r="U73" s="50"/>
      <c r="V73" s="50"/>
      <c r="W73" s="50"/>
      <c r="X73" s="50"/>
      <c r="Y73" s="50"/>
      <c r="AA73" s="3">
        <v>73</v>
      </c>
      <c r="AC73" s="6">
        <f>SUMIF(Edges!A:A,Vertices[[#This Row],[Vertex]],Edges!N:N)+SUMIF(Edges!B:B,Vertices[[#This Row],[Vertex]],Edges!N:N)</f>
        <v>0</v>
      </c>
      <c r="AD73" s="107" t="e">
        <f>REPLACE(INDEX(GroupVertices[Group], MATCH(Vertices[[#This Row],[Vertex]],GroupVertices[Vertex],0)),1,1,"")</f>
        <v>#N/A</v>
      </c>
      <c r="AE73" s="2"/>
      <c r="AI73" s="3"/>
    </row>
    <row r="74" spans="1:35" x14ac:dyDescent="0.25">
      <c r="G74" s="51"/>
      <c r="Q74" s="73"/>
      <c r="R74" s="49"/>
      <c r="S74" s="74"/>
      <c r="U74" s="50"/>
      <c r="V74" s="50"/>
      <c r="W74" s="50"/>
      <c r="X74" s="50"/>
      <c r="Y74" s="50"/>
      <c r="AA74" s="3">
        <v>74</v>
      </c>
      <c r="AC74" s="6">
        <f>SUMIF(Edges!A:A,Vertices[[#This Row],[Vertex]],Edges!N:N)+SUMIF(Edges!B:B,Vertices[[#This Row],[Vertex]],Edges!N:N)</f>
        <v>0</v>
      </c>
      <c r="AD74" s="107" t="e">
        <f>REPLACE(INDEX(GroupVertices[Group], MATCH(Vertices[[#This Row],[Vertex]],GroupVertices[Vertex],0)),1,1,"")</f>
        <v>#N/A</v>
      </c>
      <c r="AE74" s="2"/>
      <c r="AI74" s="3"/>
    </row>
    <row r="75" spans="1:35" x14ac:dyDescent="0.25">
      <c r="G75" s="51"/>
      <c r="Q75" s="73"/>
      <c r="R75" s="49"/>
      <c r="S75" s="74"/>
      <c r="T75" s="73"/>
      <c r="U75" s="50"/>
      <c r="V75" s="50"/>
      <c r="W75" s="50"/>
      <c r="X75" s="50"/>
      <c r="Y75" s="50"/>
      <c r="Z75" s="74"/>
      <c r="AA75" s="3">
        <v>75</v>
      </c>
      <c r="AC75" s="6">
        <f>SUMIF(Edges!A:A,Vertices[[#This Row],[Vertex]],Edges!N:N)+SUMIF(Edges!B:B,Vertices[[#This Row],[Vertex]],Edges!N:N)</f>
        <v>0</v>
      </c>
      <c r="AD75" s="107" t="e">
        <f>REPLACE(INDEX(GroupVertices[Group], MATCH(Vertices[[#This Row],[Vertex]],GroupVertices[Vertex],0)),1,1,"")</f>
        <v>#N/A</v>
      </c>
      <c r="AE75" s="2"/>
      <c r="AI75" s="3"/>
    </row>
    <row r="76" spans="1:35" x14ac:dyDescent="0.25">
      <c r="G76" s="51"/>
      <c r="Q76" s="73"/>
      <c r="R76" s="49"/>
      <c r="S76" s="74"/>
      <c r="T76" s="73"/>
      <c r="U76" s="50"/>
      <c r="V76" s="50"/>
      <c r="W76" s="50"/>
      <c r="X76" s="50"/>
      <c r="Y76" s="50"/>
      <c r="Z76" s="74"/>
      <c r="AA76" s="3">
        <v>76</v>
      </c>
      <c r="AC76" s="6">
        <f>SUMIF(Edges!A:A,Vertices[[#This Row],[Vertex]],Edges!N:N)+SUMIF(Edges!B:B,Vertices[[#This Row],[Vertex]],Edges!N:N)</f>
        <v>0</v>
      </c>
      <c r="AD76" s="107" t="e">
        <f>REPLACE(INDEX(GroupVertices[Group], MATCH(Vertices[[#This Row],[Vertex]],GroupVertices[Vertex],0)),1,1,"")</f>
        <v>#N/A</v>
      </c>
      <c r="AE76" s="2"/>
      <c r="AI76" s="3"/>
    </row>
    <row r="77" spans="1:35" x14ac:dyDescent="0.25">
      <c r="A77" s="91"/>
      <c r="B77" s="92"/>
      <c r="C77" s="92"/>
      <c r="D77" s="93"/>
      <c r="E77" s="94"/>
      <c r="F77" s="92"/>
      <c r="G77" s="51"/>
      <c r="H77" s="91"/>
      <c r="I77" s="92"/>
      <c r="J77" s="92"/>
      <c r="K77" s="91"/>
      <c r="L77" s="93"/>
      <c r="M77" s="95"/>
      <c r="N77" s="95"/>
      <c r="O77" s="92"/>
      <c r="P77" s="96"/>
      <c r="Q77" s="87"/>
      <c r="R77" s="49"/>
      <c r="S77" s="88"/>
      <c r="T77" s="89"/>
      <c r="U77" s="50"/>
      <c r="V77" s="50"/>
      <c r="W77" s="50"/>
      <c r="X77" s="50"/>
      <c r="Y77" s="50"/>
      <c r="Z77" s="90"/>
      <c r="AA77" s="92">
        <v>77</v>
      </c>
      <c r="AB77" s="92"/>
      <c r="AC77" s="93">
        <f>SUMIF(Edges!A:A,Vertices[[#This Row],[Vertex]],Edges!N:N)+SUMIF(Edges!B:B,Vertices[[#This Row],[Vertex]],Edges!N:N)</f>
        <v>0</v>
      </c>
      <c r="AD77" s="107" t="e">
        <f>REPLACE(INDEX(GroupVertices[Group], MATCH(Vertices[[#This Row],[Vertex]],GroupVertices[Vertex],0)),1,1,"")</f>
        <v>#N/A</v>
      </c>
      <c r="AE77" s="2"/>
      <c r="AI77" s="3"/>
    </row>
    <row r="78" spans="1:35" x14ac:dyDescent="0.25">
      <c r="G78" s="51"/>
      <c r="Q78" s="73"/>
      <c r="R78" s="49"/>
      <c r="S78" s="74"/>
      <c r="T78" s="73"/>
      <c r="U78" s="50"/>
      <c r="V78" s="50"/>
      <c r="W78" s="50"/>
      <c r="X78" s="50"/>
      <c r="Y78" s="50"/>
      <c r="Z78" s="74"/>
      <c r="AA78" s="3">
        <v>78</v>
      </c>
      <c r="AC78" s="6">
        <f>SUMIF(Edges!A:A,Vertices[[#This Row],[Vertex]],Edges!N:N)+SUMIF(Edges!B:B,Vertices[[#This Row],[Vertex]],Edges!N:N)</f>
        <v>0</v>
      </c>
      <c r="AD78" s="107" t="e">
        <f>REPLACE(INDEX(GroupVertices[Group], MATCH(Vertices[[#This Row],[Vertex]],GroupVertices[Vertex],0)),1,1,"")</f>
        <v>#N/A</v>
      </c>
      <c r="AE78" s="2"/>
      <c r="AI78" s="3"/>
    </row>
    <row r="79" spans="1:35" x14ac:dyDescent="0.25">
      <c r="G79" s="51"/>
      <c r="Q79" s="73"/>
      <c r="R79" s="49"/>
      <c r="S79" s="74"/>
      <c r="T79" s="73"/>
      <c r="U79" s="50"/>
      <c r="V79" s="50"/>
      <c r="W79" s="50"/>
      <c r="X79" s="50"/>
      <c r="Y79" s="50"/>
      <c r="Z79" s="74"/>
      <c r="AA79" s="3">
        <v>79</v>
      </c>
      <c r="AC79" s="6">
        <f>SUMIF(Edges!A:A,Vertices[[#This Row],[Vertex]],Edges!N:N)+SUMIF(Edges!B:B,Vertices[[#This Row],[Vertex]],Edges!N:N)</f>
        <v>0</v>
      </c>
      <c r="AD79" s="107" t="e">
        <f>REPLACE(INDEX(GroupVertices[Group], MATCH(Vertices[[#This Row],[Vertex]],GroupVertices[Vertex],0)),1,1,"")</f>
        <v>#N/A</v>
      </c>
      <c r="AE79" s="2"/>
      <c r="AI79" s="3"/>
    </row>
    <row r="80" spans="1:35" x14ac:dyDescent="0.25">
      <c r="G80" s="51"/>
      <c r="Q80" s="73"/>
      <c r="R80" s="49"/>
      <c r="S80" s="74"/>
      <c r="T80" s="73"/>
      <c r="U80" s="50"/>
      <c r="V80" s="50"/>
      <c r="W80" s="50"/>
      <c r="X80" s="50"/>
      <c r="Y80" s="50"/>
      <c r="Z80" s="74"/>
      <c r="AA80" s="3">
        <v>80</v>
      </c>
      <c r="AC80" s="6">
        <f>SUMIF(Edges!A:A,Vertices[[#This Row],[Vertex]],Edges!N:N)+SUMIF(Edges!B:B,Vertices[[#This Row],[Vertex]],Edges!N:N)</f>
        <v>0</v>
      </c>
      <c r="AD80" s="107" t="e">
        <f>REPLACE(INDEX(GroupVertices[Group], MATCH(Vertices[[#This Row],[Vertex]],GroupVertices[Vertex],0)),1,1,"")</f>
        <v>#N/A</v>
      </c>
      <c r="AE80" s="2"/>
      <c r="AI80" s="3"/>
    </row>
    <row r="81" spans="7:35" x14ac:dyDescent="0.25">
      <c r="G81" s="51"/>
      <c r="Q81" s="73"/>
      <c r="R81" s="49"/>
      <c r="S81" s="74"/>
      <c r="T81" s="73"/>
      <c r="U81" s="50"/>
      <c r="V81" s="50"/>
      <c r="W81" s="50"/>
      <c r="X81" s="50"/>
      <c r="Y81" s="50"/>
      <c r="Z81" s="74"/>
      <c r="AA81" s="3">
        <v>81</v>
      </c>
      <c r="AC81" s="6">
        <f>SUMIF(Edges!A:A,Vertices[[#This Row],[Vertex]],Edges!N:N)+SUMIF(Edges!B:B,Vertices[[#This Row],[Vertex]],Edges!N:N)</f>
        <v>0</v>
      </c>
      <c r="AD81" s="107" t="e">
        <f>REPLACE(INDEX(GroupVertices[Group], MATCH(Vertices[[#This Row],[Vertex]],GroupVertices[Vertex],0)),1,1,"")</f>
        <v>#N/A</v>
      </c>
      <c r="AE81" s="2"/>
      <c r="AI81" s="3"/>
    </row>
    <row r="82" spans="7:35" x14ac:dyDescent="0.25">
      <c r="G82" s="51"/>
      <c r="Q82" s="73"/>
      <c r="R82" s="49"/>
      <c r="S82" s="74"/>
      <c r="T82" s="73"/>
      <c r="U82" s="50"/>
      <c r="V82" s="50"/>
      <c r="W82" s="50"/>
      <c r="X82" s="50"/>
      <c r="Y82" s="50"/>
      <c r="Z82" s="74"/>
      <c r="AA82" s="3">
        <v>82</v>
      </c>
      <c r="AC82" s="6">
        <f>SUMIF(Edges!A:A,Vertices[[#This Row],[Vertex]],Edges!N:N)+SUMIF(Edges!B:B,Vertices[[#This Row],[Vertex]],Edges!N:N)</f>
        <v>0</v>
      </c>
      <c r="AD82" s="107" t="e">
        <f>REPLACE(INDEX(GroupVertices[Group], MATCH(Vertices[[#This Row],[Vertex]],GroupVertices[Vertex],0)),1,1,"")</f>
        <v>#N/A</v>
      </c>
      <c r="AE82" s="2"/>
      <c r="AI82" s="3"/>
    </row>
    <row r="83" spans="7:35" x14ac:dyDescent="0.25">
      <c r="G83" s="51"/>
      <c r="Q83" s="73"/>
      <c r="R83" s="49"/>
      <c r="S83" s="74"/>
      <c r="T83" s="73"/>
      <c r="U83" s="50"/>
      <c r="V83" s="50"/>
      <c r="W83" s="50"/>
      <c r="X83" s="50"/>
      <c r="Y83" s="50"/>
      <c r="Z83" s="74"/>
      <c r="AA83" s="3">
        <v>83</v>
      </c>
      <c r="AC83" s="6">
        <f>SUMIF(Edges!A:A,Vertices[[#This Row],[Vertex]],Edges!N:N)+SUMIF(Edges!B:B,Vertices[[#This Row],[Vertex]],Edges!N:N)</f>
        <v>0</v>
      </c>
      <c r="AD83" s="107" t="e">
        <f>REPLACE(INDEX(GroupVertices[Group], MATCH(Vertices[[#This Row],[Vertex]],GroupVertices[Vertex],0)),1,1,"")</f>
        <v>#N/A</v>
      </c>
      <c r="AE83" s="2"/>
      <c r="AI83" s="3"/>
    </row>
  </sheetData>
  <dataConsolidate/>
  <dataValidations count="20">
    <dataValidation allowBlank="1" showInputMessage="1" errorTitle="Invalid Vertex Visibility" error="You have entered an unrecognized vertex visibility.  Try selecting from the drop-down list instead." promptTitle="Vertex ID" prompt="This is a unique ID that gets filled in automatically.  Do not edit this column." sqref="AA3"/>
    <dataValidation allowBlank="1" errorTitle="Invalid Vertex Visibility" error="You have entered an unrecognized vertex visibility.  Try selecting from the drop-down list instead." sqref="AE3"/>
    <dataValidation allowBlank="1" showErrorMessage="1" sqref="AE2"/>
    <dataValidation type="list" allowBlank="1" showInputMessage="1" showErrorMessage="1" errorTitle="Invalid Vertex Locked" error="You have entered an invalid vertex &quot;locked.&quot;  Try selecting from the drop-down list instead." promptTitle="Vertex Locked?" prompt="Set to Yes to lock the vertex at its current location." sqref="O3">
      <formula1>ValidBooleansDefaultFalse</formula1>
    </dataValidation>
    <dataValidation allowBlank="1" showInputMessage="1" errorTitle="Invalid Vertex Location" error="The optional vertex location's X and Y values must be whole numbers between 0 and 9999." promptTitle="Vertex Location" prompt="Enter an optional vertex location.  X and Y values should be between 0 and 9,999.  If you enter X and Y values, you should set NodeXL, Graph, Layout to &quot;None&quot; to prevent NodeXL from overwriting your values when you show the graph." sqref="M3:N3"/>
    <dataValidation allowBlank="1" showInputMessage="1" showErrorMessage="1" errorTitle="Invalid Vertex Visibility" error="You have entered an unrecognized vertex visibility.  Try selecting from the drop-down list instead." promptTitle="Vertex Layout Order" prompt="Enter an optional number to control the order in which the vertices are laid out and stacked in the graph." sqref="L3"/>
    <dataValidation allowBlank="1" showInputMessage="1" errorTitle="Invalid Vertex Location" error="The optional vertex location's X and Y values must be whole numbers between 0 and 9999." promptTitle="Vertex Polar R" prompt="Enter an optional vertex polar radial coordinate.  This is used only when a Layout Type of Polar or Polar Absolute is selected in the graph pane.  Hover the mouse over the column header for more details." sqref="P3"/>
    <dataValidation allowBlank="1" showInputMessage="1" errorTitle="Invalid Vertex Location" error="The optional vertex location's X and Y values must be whole numbers between 0 and 9999." promptTitle="Vertex Polar Angle" prompt="Enter an optional vertex polar angle coordinate, in degrees.  This is used only when a Layout Type of Polar or Polar Absolute is selected in the graph pane." sqref="Q3"/>
    <dataValidation allowBlank="1" showInputMessage="1" errorTitle="Invalid Vertex Image Key" promptTitle="Vertex Tooltip" prompt="Enter optional text that will pop up when the mouse is hovered over the vertex." sqref="K3"/>
    <dataValidation allowBlank="1" errorTitle="Invalid Vertex Visibility" error="You have entered an unrecognized vertex visibility.  Try selecting from the drop-down list instead." promptTitle="Vertex ID" prompt="This is a unique ID that gets filled in automatically.  Do not edit this column." sqref="AB3"/>
    <dataValidation type="list" allowBlank="1" showInputMessage="1" showErrorMessage="1" errorTitle="Invalid Vertex Visibility" error="You have entered an invalid vertex visibility.  Try selecting from the drop-down list instead." promptTitle="Vertex Visibility" prompt="Select an optional vertex visibility.  Vertices are &quot;Show if in an Edge&quot; by default." sqref="G3:G83">
      <formula1>ValidVertexVisibilities</formula1>
    </dataValidation>
    <dataValidation allowBlank="1" showInputMessage="1" errorTitle="Invalid Vertex Image Key" promptTitle="Vertex Label" prompt="To show a vertex as a box containing text, set the Shape to Label and enter a label.  To annotate another shape with text, set the Shape to something else and enter a label." sqref="H3"/>
    <dataValidation allowBlank="1" showInputMessage="1" promptTitle="Vertex Label Fill Color" prompt="To select an optional fill color for the Label shape, right-click and select Select Color on the right-click menu." sqref="I3"/>
    <dataValidation allowBlank="1" showInputMessage="1" errorTitle="Invalid Vertex Image Key" promptTitle="Vertex Image File" prompt="Enter the path to an image file.  Hover over the column header for examples." sqref="F3"/>
    <dataValidation allowBlank="1" showInputMessage="1" promptTitle="Vertex Color" prompt="To select an optional vertex color, right-click and select Select Color on the right-click menu." sqref="B3"/>
    <dataValidation allowBlank="1" showInputMessage="1" errorTitle="Invalid Vertex Opacity" error="The optional vertex opacity must be a whole number between 0 and 10." promptTitle="Vertex Opacity" prompt="Enter an optional vertex opacity between 0 (transparent) and 100 (opaque)." sqref="E3"/>
    <dataValidation type="list" allowBlank="1" showInputMessage="1" showErrorMessage="1" errorTitle="Invalid Vertex Shape" error="You have entered an invalid vertex shape.  Try selecting from the drop-down list instead." promptTitle="Vertex Shape" prompt="Select an optional vertex shape." sqref="C3">
      <formula1>ValidVertexShapes</formula1>
    </dataValidation>
    <dataValidation allowBlank="1" showInputMessage="1" errorTitle="Invalid Vertex Size" error="The optional vertex size must be a decimal number.  Any size is acceptable, although 1 is used if the size is less than 1, and 10 is used if the size is greater than 10." promptTitle="Vertex Size" prompt="Enter an optional vertex size between 1 and 1,000." sqref="D3"/>
    <dataValidation type="list" allowBlank="1" showInputMessage="1" showErrorMessage="1" errorTitle="Invalid Vertex Label Position" error="You have entered an invalid vertex label position.  Try selecting from the drop-down list instead." promptTitle="Vertex Label Position" prompt="Select an optional vertex label position." sqref="J3">
      <formula1>ValidVertexLabelPositions</formula1>
    </dataValidation>
    <dataValidation allowBlank="1" showInputMessage="1" showErrorMessage="1" promptTitle="Vertex Name" prompt="Enter the name of the vertex." sqref="A3"/>
  </dataValidations>
  <pageMargins left="0.7" right="0.7" top="0.75" bottom="0.75" header="0.3" footer="0.3"/>
  <pageSetup orientation="portrait" horizontalDpi="0" verticalDpi="0" r:id="rId1"/>
  <legacyDrawing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D21"/>
  <sheetViews>
    <sheetView workbookViewId="0"/>
  </sheetViews>
  <sheetFormatPr defaultRowHeight="15" x14ac:dyDescent="0.25"/>
  <cols>
    <col min="1" max="1" width="10.85546875" style="3" bestFit="1" customWidth="1"/>
    <col min="2" max="2" width="16.85546875" style="3" bestFit="1" customWidth="1"/>
    <col min="4" max="5" width="9.140625" customWidth="1"/>
  </cols>
  <sheetData>
    <row r="1" spans="1:1" x14ac:dyDescent="0.25">
      <c r="A1" s="3" t="s">
        <v>49</v>
      </c>
    </row>
    <row r="2" spans="1:1" ht="15" customHeight="1" x14ac:dyDescent="0.25"/>
    <row r="3" spans="1:1" ht="15" customHeight="1" x14ac:dyDescent="0.25">
      <c r="A3" s="30" t="s">
        <v>50</v>
      </c>
    </row>
    <row r="21" spans="4:4" x14ac:dyDescent="0.25">
      <c r="D21" s="7"/>
    </row>
  </sheetData>
  <dataConsolidate/>
  <dataValidations xWindow="63" yWindow="236" count="2">
    <dataValidation allowBlank="1" showInputMessage="1" showErrorMessage="1" promptTitle="Image ID" prompt="Enter a unique ID for the image." sqref="A2"/>
    <dataValidation allowBlank="1" showInputMessage="1" showErrorMessage="1" promptTitle="Image File Path" prompt="Enter an image file path.  Hover over the column header for examples." sqref="B2"/>
  </dataValidations>
  <pageMargins left="0.7" right="0.7" top="0.75" bottom="0.75" header="0.3" footer="0.3"/>
  <pageSetup orientation="portrait" horizontalDpi="0" verticalDpi="0"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1:X15"/>
  <sheetViews>
    <sheetView workbookViewId="0">
      <pane ySplit="2" topLeftCell="A3" activePane="bottomLeft" state="frozen"/>
      <selection pane="bottomLeft" activeCell="A2" sqref="A2:X2"/>
    </sheetView>
  </sheetViews>
  <sheetFormatPr defaultRowHeight="15" x14ac:dyDescent="0.25"/>
  <cols>
    <col min="1" max="1" width="9.42578125" style="1" bestFit="1" customWidth="1"/>
    <col min="2" max="2" width="14.28515625" bestFit="1" customWidth="1"/>
    <col min="3" max="3" width="15" bestFit="1" customWidth="1"/>
    <col min="4" max="4" width="11.140625" bestFit="1" customWidth="1"/>
    <col min="5" max="5" width="13" bestFit="1" customWidth="1"/>
    <col min="6" max="6" width="8" bestFit="1" customWidth="1"/>
    <col min="7" max="8" width="13.5703125" hidden="1" customWidth="1"/>
    <col min="9" max="9" width="11" hidden="1" customWidth="1"/>
    <col min="10" max="10" width="12.5703125" hidden="1" customWidth="1"/>
    <col min="11" max="11" width="11" customWidth="1"/>
    <col min="12" max="12" width="9.7109375" customWidth="1"/>
    <col min="13" max="13" width="13.140625" customWidth="1"/>
    <col min="14" max="15" width="8.42578125" customWidth="1"/>
    <col min="16" max="16" width="18.28515625" customWidth="1"/>
    <col min="17" max="17" width="14.85546875" customWidth="1"/>
    <col min="18" max="18" width="14.5703125" customWidth="1"/>
    <col min="19" max="21" width="24.140625" customWidth="1"/>
    <col min="22" max="22" width="21.28515625" customWidth="1"/>
    <col min="23" max="23" width="19.28515625" customWidth="1"/>
    <col min="24" max="24" width="10" customWidth="1"/>
    <col min="25" max="25" width="13" customWidth="1"/>
  </cols>
  <sheetData>
    <row r="1" spans="1:24" x14ac:dyDescent="0.25">
      <c r="B1" s="54" t="s">
        <v>39</v>
      </c>
      <c r="C1" s="55"/>
      <c r="D1" s="55"/>
      <c r="E1" s="56"/>
      <c r="F1" s="53" t="s">
        <v>43</v>
      </c>
      <c r="G1" s="57" t="s">
        <v>44</v>
      </c>
      <c r="H1" s="58"/>
      <c r="I1" s="59" t="s">
        <v>40</v>
      </c>
      <c r="J1" s="60"/>
      <c r="K1" s="61" t="s">
        <v>42</v>
      </c>
      <c r="L1" s="62"/>
      <c r="M1" s="62"/>
      <c r="N1" s="62"/>
      <c r="O1" s="62"/>
      <c r="P1" s="62"/>
      <c r="Q1" s="62"/>
      <c r="R1" s="62"/>
      <c r="S1" s="62"/>
      <c r="T1" s="62"/>
      <c r="U1" s="62"/>
      <c r="V1" s="62"/>
      <c r="W1" s="62"/>
      <c r="X1" s="62"/>
    </row>
    <row r="2" spans="1:24" s="13" customFormat="1" ht="30" customHeight="1" x14ac:dyDescent="0.25">
      <c r="A2" s="11" t="s">
        <v>144</v>
      </c>
      <c r="B2" s="13" t="s">
        <v>21</v>
      </c>
      <c r="C2" s="13" t="s">
        <v>20</v>
      </c>
      <c r="D2" s="13" t="s">
        <v>11</v>
      </c>
      <c r="E2" s="13" t="s">
        <v>145</v>
      </c>
      <c r="F2" s="13" t="s">
        <v>46</v>
      </c>
      <c r="G2" s="13" t="s">
        <v>167</v>
      </c>
      <c r="H2" s="13" t="s">
        <v>168</v>
      </c>
      <c r="I2" s="13" t="s">
        <v>12</v>
      </c>
      <c r="J2" s="13" t="s">
        <v>166</v>
      </c>
      <c r="K2" s="13" t="s">
        <v>146</v>
      </c>
      <c r="L2" s="13" t="s">
        <v>148</v>
      </c>
      <c r="M2" s="13" t="s">
        <v>149</v>
      </c>
      <c r="N2" s="13" t="s">
        <v>150</v>
      </c>
      <c r="O2" s="13" t="s">
        <v>151</v>
      </c>
      <c r="P2" s="13" t="s">
        <v>170</v>
      </c>
      <c r="Q2" s="13" t="s">
        <v>171</v>
      </c>
      <c r="R2" s="13" t="s">
        <v>152</v>
      </c>
      <c r="S2" s="13" t="s">
        <v>153</v>
      </c>
      <c r="T2" s="13" t="s">
        <v>154</v>
      </c>
      <c r="U2" s="13" t="s">
        <v>155</v>
      </c>
      <c r="V2" s="13" t="s">
        <v>156</v>
      </c>
      <c r="W2" s="13" t="s">
        <v>157</v>
      </c>
      <c r="X2" s="13" t="s">
        <v>158</v>
      </c>
    </row>
    <row r="3" spans="1:24" x14ac:dyDescent="0.25">
      <c r="A3" s="106" t="s">
        <v>252</v>
      </c>
      <c r="B3" s="108" t="s">
        <v>253</v>
      </c>
      <c r="C3" s="108" t="s">
        <v>56</v>
      </c>
      <c r="D3" s="101"/>
      <c r="E3" s="100"/>
      <c r="F3" s="102"/>
      <c r="G3" s="103"/>
      <c r="H3" s="103"/>
      <c r="I3" s="104">
        <v>3</v>
      </c>
      <c r="J3" s="105"/>
      <c r="K3" s="49">
        <v>68</v>
      </c>
      <c r="L3" s="49">
        <v>333</v>
      </c>
      <c r="M3" s="49">
        <v>0</v>
      </c>
      <c r="N3" s="49">
        <v>333</v>
      </c>
      <c r="O3" s="49">
        <v>0</v>
      </c>
      <c r="P3" s="50" t="s">
        <v>248</v>
      </c>
      <c r="Q3" s="50" t="s">
        <v>248</v>
      </c>
      <c r="R3" s="49">
        <v>1</v>
      </c>
      <c r="S3" s="49">
        <v>0</v>
      </c>
      <c r="T3" s="49">
        <v>68</v>
      </c>
      <c r="U3" s="49">
        <v>333</v>
      </c>
      <c r="V3" s="49">
        <v>4</v>
      </c>
      <c r="W3" s="50">
        <v>2.1366779999999999</v>
      </c>
      <c r="X3" s="50">
        <v>0.14618086040386305</v>
      </c>
    </row>
    <row r="4" spans="1:24" x14ac:dyDescent="0.25">
      <c r="A4"/>
    </row>
    <row r="5" spans="1:24" x14ac:dyDescent="0.25">
      <c r="A5"/>
    </row>
    <row r="6" spans="1:24" x14ac:dyDescent="0.25">
      <c r="A6"/>
    </row>
    <row r="7" spans="1:24" x14ac:dyDescent="0.25">
      <c r="A7"/>
    </row>
    <row r="8" spans="1:24" x14ac:dyDescent="0.25">
      <c r="A8"/>
    </row>
    <row r="9" spans="1:24" x14ac:dyDescent="0.25">
      <c r="A9"/>
    </row>
    <row r="10" spans="1:24" ht="14.25" customHeight="1" x14ac:dyDescent="0.25">
      <c r="A10"/>
    </row>
    <row r="11" spans="1:24" x14ac:dyDescent="0.25">
      <c r="A11"/>
    </row>
    <row r="12" spans="1:24" x14ac:dyDescent="0.25">
      <c r="A12"/>
    </row>
    <row r="13" spans="1:24" x14ac:dyDescent="0.25">
      <c r="A13"/>
    </row>
    <row r="14" spans="1:24" x14ac:dyDescent="0.25">
      <c r="A14"/>
    </row>
    <row r="15" spans="1:24" x14ac:dyDescent="0.25">
      <c r="A15"/>
    </row>
  </sheetData>
  <dataConsolidate/>
  <dataValidations count="8">
    <dataValidation allowBlank="1" showInputMessage="1" promptTitle="Group Vertex Color" prompt="To select a color to use for all vertices in the group, right-click and select Select Color on the right-click menu." sqref="B3"/>
    <dataValidation type="list" allowBlank="1" showInputMessage="1" showErrorMessage="1" errorTitle="Invalid Group Vertex Shape" error="You have entered an invalid group vertex shape.  Try selecting from the drop-down list instead." promptTitle="Group Vertex Shape" prompt="Select a shape to use for all vertices in the group." sqref="C3">
      <formula1>ValidGroupShapes</formula1>
    </dataValidation>
    <dataValidation allowBlank="1" showInputMessage="1" showErrorMessage="1" promptTitle="Group Name" prompt="Enter the name of the group." sqref="A3"/>
    <dataValidation type="list" allowBlank="1" showInputMessage="1" showErrorMessage="1" errorTitle="Invalid Group Collapsed" error="You have entered an invalid group &quot;collapsed.&quot;  Try selecting from the drop-down list instead." promptTitle="Group Collapsed?" prompt="Set to Yes to collapse the group." sqref="E3">
      <formula1>ValidBooleansDefaultFalse</formula1>
    </dataValidation>
    <dataValidation allowBlank="1" sqref="K3"/>
    <dataValidation allowBlank="1" showInputMessage="1" showErrorMessage="1" errorTitle="Invalid Group Collapsed" error="You have entered an unrecognized &quot;group collapsed.&quot;  Try selecting from the drop-down list instead." promptTitle="Group Label" prompt="Enter an optional group label." sqref="F3"/>
    <dataValidation allowBlank="1" showInputMessage="1" showErrorMessage="1" errorTitle="Invalid Group Collapsed" error="You have entered an unrecognized &quot;group collapsed.&quot;  Try selecting from the drop-down list instead." promptTitle="Collapsed Location" prompt="Enter an optional collapsed location.  Collapsed X and Y values should be between 0 and 9,999.  If you enter Collapsed X and Y values, you should set NodeXL, Graph, Layout to &quot;None&quot; to prevent NodeXL from overwriting your values when you show the graph." sqref="G3:H3"/>
    <dataValidation type="list" allowBlank="1" showInputMessage="1" showErrorMessage="1" errorTitle="Invalid Group Visibility" error="You have entered an invalid group visibility.  Try selecting from the drop-down list instead." promptTitle="Group Visibility" prompt="Select an optional group visibility.  Groups are shown by default." sqref="D3">
      <formula1>ValidGroupVisibilities</formula1>
    </dataValidation>
  </dataValidations>
  <pageMargins left="0.7" right="0.7" top="0.75" bottom="0.75" header="0.3" footer="0.3"/>
  <pageSetup orientation="portrait" horizontalDpi="0" verticalDpi="0" r:id="rId1"/>
  <legacyDrawing r:id="rId2"/>
  <tableParts count="1">
    <tablePart r:id="rId3"/>
  </tablePart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dimension ref="A1:C82"/>
  <sheetViews>
    <sheetView workbookViewId="0">
      <selection activeCell="A2" sqref="A2"/>
    </sheetView>
  </sheetViews>
  <sheetFormatPr defaultRowHeight="15" x14ac:dyDescent="0.25"/>
  <cols>
    <col min="1" max="1" width="9.42578125" style="1" bestFit="1" customWidth="1"/>
    <col min="2" max="2" width="9.140625" style="1"/>
    <col min="3" max="3" width="11.5703125" bestFit="1" customWidth="1"/>
    <col min="4" max="4" width="9.140625" customWidth="1"/>
  </cols>
  <sheetData>
    <row r="1" spans="1:3" ht="15" customHeight="1" x14ac:dyDescent="0.25">
      <c r="A1" s="11" t="s">
        <v>144</v>
      </c>
      <c r="B1" s="11" t="s">
        <v>5</v>
      </c>
      <c r="C1" s="11" t="s">
        <v>147</v>
      </c>
    </row>
    <row r="2" spans="1:3" x14ac:dyDescent="0.25">
      <c r="A2" s="107" t="s">
        <v>252</v>
      </c>
      <c r="B2" s="109" t="s">
        <v>235</v>
      </c>
      <c r="C2" s="107">
        <f>VLOOKUP(GroupVertices[[#This Row],[Vertex]], Vertices[], MATCH("ID", Vertices[#Headers], 0), FALSE)</f>
        <v>65</v>
      </c>
    </row>
    <row r="3" spans="1:3" x14ac:dyDescent="0.25">
      <c r="A3" s="107" t="s">
        <v>252</v>
      </c>
      <c r="B3" s="109" t="s">
        <v>230</v>
      </c>
      <c r="C3" s="107">
        <f>VLOOKUP(GroupVertices[[#This Row],[Vertex]], Vertices[], MATCH("ID", Vertices[#Headers], 0), FALSE)</f>
        <v>67</v>
      </c>
    </row>
    <row r="4" spans="1:3" x14ac:dyDescent="0.25">
      <c r="A4" s="107" t="s">
        <v>252</v>
      </c>
      <c r="B4" s="109" t="s">
        <v>241</v>
      </c>
      <c r="C4" s="107">
        <f>VLOOKUP(GroupVertices[[#This Row],[Vertex]], Vertices[], MATCH("ID", Vertices[#Headers], 0), FALSE)</f>
        <v>68</v>
      </c>
    </row>
    <row r="5" spans="1:3" x14ac:dyDescent="0.25">
      <c r="A5" s="107" t="s">
        <v>252</v>
      </c>
      <c r="B5" s="109" t="s">
        <v>239</v>
      </c>
      <c r="C5" s="107">
        <f>VLOOKUP(GroupVertices[[#This Row],[Vertex]], Vertices[], MATCH("ID", Vertices[#Headers], 0), FALSE)</f>
        <v>70</v>
      </c>
    </row>
    <row r="6" spans="1:3" x14ac:dyDescent="0.25">
      <c r="A6" s="107" t="s">
        <v>252</v>
      </c>
      <c r="B6" s="109" t="s">
        <v>236</v>
      </c>
      <c r="C6" s="107">
        <f>VLOOKUP(GroupVertices[[#This Row],[Vertex]], Vertices[], MATCH("ID", Vertices[#Headers], 0), FALSE)</f>
        <v>60</v>
      </c>
    </row>
    <row r="7" spans="1:3" x14ac:dyDescent="0.25">
      <c r="A7" s="107" t="s">
        <v>252</v>
      </c>
      <c r="B7" s="109" t="s">
        <v>240</v>
      </c>
      <c r="C7" s="107">
        <f>VLOOKUP(GroupVertices[[#This Row],[Vertex]], Vertices[], MATCH("ID", Vertices[#Headers], 0), FALSE)</f>
        <v>61</v>
      </c>
    </row>
    <row r="8" spans="1:3" x14ac:dyDescent="0.25">
      <c r="A8" s="107" t="s">
        <v>252</v>
      </c>
      <c r="B8" s="109" t="s">
        <v>225</v>
      </c>
      <c r="C8" s="107">
        <f>VLOOKUP(GroupVertices[[#This Row],[Vertex]], Vertices[], MATCH("ID", Vertices[#Headers], 0), FALSE)</f>
        <v>59</v>
      </c>
    </row>
    <row r="9" spans="1:3" x14ac:dyDescent="0.25">
      <c r="A9" s="107" t="s">
        <v>252</v>
      </c>
      <c r="B9" s="109" t="s">
        <v>226</v>
      </c>
      <c r="C9" s="107">
        <f>VLOOKUP(GroupVertices[[#This Row],[Vertex]], Vertices[], MATCH("ID", Vertices[#Headers], 0), FALSE)</f>
        <v>36</v>
      </c>
    </row>
    <row r="10" spans="1:3" x14ac:dyDescent="0.25">
      <c r="A10" s="107" t="s">
        <v>252</v>
      </c>
      <c r="B10" s="109" t="s">
        <v>229</v>
      </c>
      <c r="C10" s="107">
        <f>VLOOKUP(GroupVertices[[#This Row],[Vertex]], Vertices[], MATCH("ID", Vertices[#Headers], 0), FALSE)</f>
        <v>52</v>
      </c>
    </row>
    <row r="11" spans="1:3" x14ac:dyDescent="0.25">
      <c r="A11" s="107" t="s">
        <v>252</v>
      </c>
      <c r="B11" s="109" t="s">
        <v>231</v>
      </c>
      <c r="C11" s="107">
        <f>VLOOKUP(GroupVertices[[#This Row],[Vertex]], Vertices[], MATCH("ID", Vertices[#Headers], 0), FALSE)</f>
        <v>53</v>
      </c>
    </row>
    <row r="12" spans="1:3" x14ac:dyDescent="0.25">
      <c r="A12" s="107" t="s">
        <v>252</v>
      </c>
      <c r="B12" s="109" t="s">
        <v>232</v>
      </c>
      <c r="C12" s="107">
        <f>VLOOKUP(GroupVertices[[#This Row],[Vertex]], Vertices[], MATCH("ID", Vertices[#Headers], 0), FALSE)</f>
        <v>54</v>
      </c>
    </row>
    <row r="13" spans="1:3" x14ac:dyDescent="0.25">
      <c r="A13" s="107" t="s">
        <v>252</v>
      </c>
      <c r="B13" s="109" t="s">
        <v>233</v>
      </c>
      <c r="C13" s="107">
        <f>VLOOKUP(GroupVertices[[#This Row],[Vertex]], Vertices[], MATCH("ID", Vertices[#Headers], 0), FALSE)</f>
        <v>62</v>
      </c>
    </row>
    <row r="14" spans="1:3" x14ac:dyDescent="0.25">
      <c r="A14" s="107" t="s">
        <v>252</v>
      </c>
      <c r="B14" s="109" t="s">
        <v>221</v>
      </c>
      <c r="C14" s="107">
        <f>VLOOKUP(GroupVertices[[#This Row],[Vertex]], Vertices[], MATCH("ID", Vertices[#Headers], 0), FALSE)</f>
        <v>56</v>
      </c>
    </row>
    <row r="15" spans="1:3" x14ac:dyDescent="0.25">
      <c r="A15" s="107" t="s">
        <v>252</v>
      </c>
      <c r="B15" s="109" t="s">
        <v>178</v>
      </c>
      <c r="C15" s="107">
        <f>VLOOKUP(GroupVertices[[#This Row],[Vertex]], Vertices[], MATCH("ID", Vertices[#Headers], 0), FALSE)</f>
        <v>64</v>
      </c>
    </row>
    <row r="16" spans="1:3" x14ac:dyDescent="0.25">
      <c r="A16" s="107" t="s">
        <v>252</v>
      </c>
      <c r="B16" s="109" t="s">
        <v>208</v>
      </c>
      <c r="C16" s="107">
        <f>VLOOKUP(GroupVertices[[#This Row],[Vertex]], Vertices[], MATCH("ID", Vertices[#Headers], 0), FALSE)</f>
        <v>38</v>
      </c>
    </row>
    <row r="17" spans="1:3" x14ac:dyDescent="0.25">
      <c r="A17" s="107" t="s">
        <v>252</v>
      </c>
      <c r="B17" s="109" t="s">
        <v>175</v>
      </c>
      <c r="C17" s="107">
        <f>VLOOKUP(GroupVertices[[#This Row],[Vertex]], Vertices[], MATCH("ID", Vertices[#Headers], 0), FALSE)</f>
        <v>35</v>
      </c>
    </row>
    <row r="18" spans="1:3" x14ac:dyDescent="0.25">
      <c r="A18" s="107" t="s">
        <v>252</v>
      </c>
      <c r="B18" s="109" t="s">
        <v>202</v>
      </c>
      <c r="C18" s="107">
        <f>VLOOKUP(GroupVertices[[#This Row],[Vertex]], Vertices[], MATCH("ID", Vertices[#Headers], 0), FALSE)</f>
        <v>24</v>
      </c>
    </row>
    <row r="19" spans="1:3" x14ac:dyDescent="0.25">
      <c r="A19" s="107" t="s">
        <v>252</v>
      </c>
      <c r="B19" s="109" t="s">
        <v>201</v>
      </c>
      <c r="C19" s="107">
        <f>VLOOKUP(GroupVertices[[#This Row],[Vertex]], Vertices[], MATCH("ID", Vertices[#Headers], 0), FALSE)</f>
        <v>16</v>
      </c>
    </row>
    <row r="20" spans="1:3" x14ac:dyDescent="0.25">
      <c r="A20" s="107" t="s">
        <v>252</v>
      </c>
      <c r="B20" s="109" t="s">
        <v>211</v>
      </c>
      <c r="C20" s="107">
        <f>VLOOKUP(GroupVertices[[#This Row],[Vertex]], Vertices[], MATCH("ID", Vertices[#Headers], 0), FALSE)</f>
        <v>33</v>
      </c>
    </row>
    <row r="21" spans="1:3" x14ac:dyDescent="0.25">
      <c r="A21" s="107" t="s">
        <v>252</v>
      </c>
      <c r="B21" s="109" t="s">
        <v>203</v>
      </c>
      <c r="C21" s="107">
        <f>VLOOKUP(GroupVertices[[#This Row],[Vertex]], Vertices[], MATCH("ID", Vertices[#Headers], 0), FALSE)</f>
        <v>21</v>
      </c>
    </row>
    <row r="22" spans="1:3" x14ac:dyDescent="0.25">
      <c r="A22" s="107" t="s">
        <v>252</v>
      </c>
      <c r="B22" s="109" t="s">
        <v>212</v>
      </c>
      <c r="C22" s="107">
        <f>VLOOKUP(GroupVertices[[#This Row],[Vertex]], Vertices[], MATCH("ID", Vertices[#Headers], 0), FALSE)</f>
        <v>41</v>
      </c>
    </row>
    <row r="23" spans="1:3" x14ac:dyDescent="0.25">
      <c r="A23" s="107" t="s">
        <v>252</v>
      </c>
      <c r="B23" s="109" t="s">
        <v>210</v>
      </c>
      <c r="C23" s="107">
        <f>VLOOKUP(GroupVertices[[#This Row],[Vertex]], Vertices[], MATCH("ID", Vertices[#Headers], 0), FALSE)</f>
        <v>49</v>
      </c>
    </row>
    <row r="24" spans="1:3" x14ac:dyDescent="0.25">
      <c r="A24" s="107" t="s">
        <v>252</v>
      </c>
      <c r="B24" s="109" t="s">
        <v>215</v>
      </c>
      <c r="C24" s="107">
        <f>VLOOKUP(GroupVertices[[#This Row],[Vertex]], Vertices[], MATCH("ID", Vertices[#Headers], 0), FALSE)</f>
        <v>50</v>
      </c>
    </row>
    <row r="25" spans="1:3" x14ac:dyDescent="0.25">
      <c r="A25" s="107" t="s">
        <v>252</v>
      </c>
      <c r="B25" s="109" t="s">
        <v>217</v>
      </c>
      <c r="C25" s="107">
        <f>VLOOKUP(GroupVertices[[#This Row],[Vertex]], Vertices[], MATCH("ID", Vertices[#Headers], 0), FALSE)</f>
        <v>51</v>
      </c>
    </row>
    <row r="26" spans="1:3" x14ac:dyDescent="0.25">
      <c r="A26" s="107" t="s">
        <v>252</v>
      </c>
      <c r="B26" s="109" t="s">
        <v>218</v>
      </c>
      <c r="C26" s="107">
        <f>VLOOKUP(GroupVertices[[#This Row],[Vertex]], Vertices[], MATCH("ID", Vertices[#Headers], 0), FALSE)</f>
        <v>57</v>
      </c>
    </row>
    <row r="27" spans="1:3" x14ac:dyDescent="0.25">
      <c r="A27" s="107" t="s">
        <v>252</v>
      </c>
      <c r="B27" s="109" t="s">
        <v>219</v>
      </c>
      <c r="C27" s="107">
        <f>VLOOKUP(GroupVertices[[#This Row],[Vertex]], Vertices[], MATCH("ID", Vertices[#Headers], 0), FALSE)</f>
        <v>66</v>
      </c>
    </row>
    <row r="28" spans="1:3" x14ac:dyDescent="0.25">
      <c r="A28" s="107" t="s">
        <v>252</v>
      </c>
      <c r="B28" s="109" t="s">
        <v>179</v>
      </c>
      <c r="C28" s="107">
        <f>VLOOKUP(GroupVertices[[#This Row],[Vertex]], Vertices[], MATCH("ID", Vertices[#Headers], 0), FALSE)</f>
        <v>4</v>
      </c>
    </row>
    <row r="29" spans="1:3" x14ac:dyDescent="0.25">
      <c r="A29" s="107" t="s">
        <v>252</v>
      </c>
      <c r="B29" s="109" t="s">
        <v>222</v>
      </c>
      <c r="C29" s="107">
        <f>VLOOKUP(GroupVertices[[#This Row],[Vertex]], Vertices[], MATCH("ID", Vertices[#Headers], 0), FALSE)</f>
        <v>58</v>
      </c>
    </row>
    <row r="30" spans="1:3" x14ac:dyDescent="0.25">
      <c r="A30" s="107" t="s">
        <v>252</v>
      </c>
      <c r="B30" s="109" t="s">
        <v>180</v>
      </c>
      <c r="C30" s="107">
        <f>VLOOKUP(GroupVertices[[#This Row],[Vertex]], Vertices[], MATCH("ID", Vertices[#Headers], 0), FALSE)</f>
        <v>15</v>
      </c>
    </row>
    <row r="31" spans="1:3" x14ac:dyDescent="0.25">
      <c r="A31" s="107" t="s">
        <v>252</v>
      </c>
      <c r="B31" s="109" t="s">
        <v>181</v>
      </c>
      <c r="C31" s="107">
        <f>VLOOKUP(GroupVertices[[#This Row],[Vertex]], Vertices[], MATCH("ID", Vertices[#Headers], 0), FALSE)</f>
        <v>23</v>
      </c>
    </row>
    <row r="32" spans="1:3" x14ac:dyDescent="0.25">
      <c r="A32" s="107" t="s">
        <v>252</v>
      </c>
      <c r="B32" s="109" t="s">
        <v>185</v>
      </c>
      <c r="C32" s="107">
        <f>VLOOKUP(GroupVertices[[#This Row],[Vertex]], Vertices[], MATCH("ID", Vertices[#Headers], 0), FALSE)</f>
        <v>44</v>
      </c>
    </row>
    <row r="33" spans="1:3" x14ac:dyDescent="0.25">
      <c r="A33" s="107" t="s">
        <v>252</v>
      </c>
      <c r="B33" s="109" t="s">
        <v>193</v>
      </c>
      <c r="C33" s="107">
        <f>VLOOKUP(GroupVertices[[#This Row],[Vertex]], Vertices[], MATCH("ID", Vertices[#Headers], 0), FALSE)</f>
        <v>63</v>
      </c>
    </row>
    <row r="34" spans="1:3" x14ac:dyDescent="0.25">
      <c r="A34" s="107" t="s">
        <v>252</v>
      </c>
      <c r="B34" s="109" t="s">
        <v>177</v>
      </c>
      <c r="C34" s="107">
        <f>VLOOKUP(GroupVertices[[#This Row],[Vertex]], Vertices[], MATCH("ID", Vertices[#Headers], 0), FALSE)</f>
        <v>12</v>
      </c>
    </row>
    <row r="35" spans="1:3" x14ac:dyDescent="0.25">
      <c r="A35" s="107" t="s">
        <v>252</v>
      </c>
      <c r="B35" s="109" t="s">
        <v>189</v>
      </c>
      <c r="C35" s="107">
        <f>VLOOKUP(GroupVertices[[#This Row],[Vertex]], Vertices[], MATCH("ID", Vertices[#Headers], 0), FALSE)</f>
        <v>39</v>
      </c>
    </row>
    <row r="36" spans="1:3" x14ac:dyDescent="0.25">
      <c r="A36" s="107" t="s">
        <v>252</v>
      </c>
      <c r="B36" s="109" t="s">
        <v>204</v>
      </c>
      <c r="C36" s="107">
        <f>VLOOKUP(GroupVertices[[#This Row],[Vertex]], Vertices[], MATCH("ID", Vertices[#Headers], 0), FALSE)</f>
        <v>29</v>
      </c>
    </row>
    <row r="37" spans="1:3" x14ac:dyDescent="0.25">
      <c r="A37" s="107" t="s">
        <v>252</v>
      </c>
      <c r="B37" s="109" t="s">
        <v>209</v>
      </c>
      <c r="C37" s="107">
        <f>VLOOKUP(GroupVertices[[#This Row],[Vertex]], Vertices[], MATCH("ID", Vertices[#Headers], 0), FALSE)</f>
        <v>30</v>
      </c>
    </row>
    <row r="38" spans="1:3" x14ac:dyDescent="0.25">
      <c r="A38" s="107" t="s">
        <v>252</v>
      </c>
      <c r="B38" s="109" t="s">
        <v>182</v>
      </c>
      <c r="C38" s="107">
        <f>VLOOKUP(GroupVertices[[#This Row],[Vertex]], Vertices[], MATCH("ID", Vertices[#Headers], 0), FALSE)</f>
        <v>11</v>
      </c>
    </row>
    <row r="39" spans="1:3" x14ac:dyDescent="0.25">
      <c r="A39" s="107" t="s">
        <v>252</v>
      </c>
      <c r="B39" s="109" t="s">
        <v>213</v>
      </c>
      <c r="C39" s="107">
        <f>VLOOKUP(GroupVertices[[#This Row],[Vertex]], Vertices[], MATCH("ID", Vertices[#Headers], 0), FALSE)</f>
        <v>20</v>
      </c>
    </row>
    <row r="40" spans="1:3" x14ac:dyDescent="0.25">
      <c r="A40" s="107" t="s">
        <v>252</v>
      </c>
      <c r="B40" s="109" t="s">
        <v>214</v>
      </c>
      <c r="C40" s="107">
        <f>VLOOKUP(GroupVertices[[#This Row],[Vertex]], Vertices[], MATCH("ID", Vertices[#Headers], 0), FALSE)</f>
        <v>32</v>
      </c>
    </row>
    <row r="41" spans="1:3" x14ac:dyDescent="0.25">
      <c r="A41" s="107" t="s">
        <v>252</v>
      </c>
      <c r="B41" s="109" t="s">
        <v>216</v>
      </c>
      <c r="C41" s="107">
        <f>VLOOKUP(GroupVertices[[#This Row],[Vertex]], Vertices[], MATCH("ID", Vertices[#Headers], 0), FALSE)</f>
        <v>34</v>
      </c>
    </row>
    <row r="42" spans="1:3" x14ac:dyDescent="0.25">
      <c r="A42" s="107" t="s">
        <v>252</v>
      </c>
      <c r="B42" s="109" t="s">
        <v>238</v>
      </c>
      <c r="C42" s="107">
        <f>VLOOKUP(GroupVertices[[#This Row],[Vertex]], Vertices[], MATCH("ID", Vertices[#Headers], 0), FALSE)</f>
        <v>48</v>
      </c>
    </row>
    <row r="43" spans="1:3" x14ac:dyDescent="0.25">
      <c r="A43" s="107" t="s">
        <v>252</v>
      </c>
      <c r="B43" s="109" t="s">
        <v>237</v>
      </c>
      <c r="C43" s="107">
        <f>VLOOKUP(GroupVertices[[#This Row],[Vertex]], Vertices[], MATCH("ID", Vertices[#Headers], 0), FALSE)</f>
        <v>47</v>
      </c>
    </row>
    <row r="44" spans="1:3" x14ac:dyDescent="0.25">
      <c r="A44" s="107" t="s">
        <v>252</v>
      </c>
      <c r="B44" s="109" t="s">
        <v>220</v>
      </c>
      <c r="C44" s="107">
        <f>VLOOKUP(GroupVertices[[#This Row],[Vertex]], Vertices[], MATCH("ID", Vertices[#Headers], 0), FALSE)</f>
        <v>27</v>
      </c>
    </row>
    <row r="45" spans="1:3" x14ac:dyDescent="0.25">
      <c r="A45" s="107" t="s">
        <v>252</v>
      </c>
      <c r="B45" s="109" t="s">
        <v>186</v>
      </c>
      <c r="C45" s="107">
        <f>VLOOKUP(GroupVertices[[#This Row],[Vertex]], Vertices[], MATCH("ID", Vertices[#Headers], 0), FALSE)</f>
        <v>6</v>
      </c>
    </row>
    <row r="46" spans="1:3" x14ac:dyDescent="0.25">
      <c r="A46" s="107" t="s">
        <v>252</v>
      </c>
      <c r="B46" s="109" t="s">
        <v>205</v>
      </c>
      <c r="C46" s="107">
        <f>VLOOKUP(GroupVertices[[#This Row],[Vertex]], Vertices[], MATCH("ID", Vertices[#Headers], 0), FALSE)</f>
        <v>25</v>
      </c>
    </row>
    <row r="47" spans="1:3" x14ac:dyDescent="0.25">
      <c r="A47" s="107" t="s">
        <v>252</v>
      </c>
      <c r="B47" s="109" t="s">
        <v>206</v>
      </c>
      <c r="C47" s="107">
        <f>VLOOKUP(GroupVertices[[#This Row],[Vertex]], Vertices[], MATCH("ID", Vertices[#Headers], 0), FALSE)</f>
        <v>26</v>
      </c>
    </row>
    <row r="48" spans="1:3" x14ac:dyDescent="0.25">
      <c r="A48" s="107" t="s">
        <v>252</v>
      </c>
      <c r="B48" s="109" t="s">
        <v>234</v>
      </c>
      <c r="C48" s="107">
        <f>VLOOKUP(GroupVertices[[#This Row],[Vertex]], Vertices[], MATCH("ID", Vertices[#Headers], 0), FALSE)</f>
        <v>69</v>
      </c>
    </row>
    <row r="49" spans="1:3" x14ac:dyDescent="0.25">
      <c r="A49" s="107" t="s">
        <v>252</v>
      </c>
      <c r="B49" s="109" t="s">
        <v>183</v>
      </c>
      <c r="C49" s="107">
        <f>VLOOKUP(GroupVertices[[#This Row],[Vertex]], Vertices[], MATCH("ID", Vertices[#Headers], 0), FALSE)</f>
        <v>13</v>
      </c>
    </row>
    <row r="50" spans="1:3" x14ac:dyDescent="0.25">
      <c r="A50" s="107" t="s">
        <v>252</v>
      </c>
      <c r="B50" s="109" t="s">
        <v>187</v>
      </c>
      <c r="C50" s="107">
        <f>VLOOKUP(GroupVertices[[#This Row],[Vertex]], Vertices[], MATCH("ID", Vertices[#Headers], 0), FALSE)</f>
        <v>28</v>
      </c>
    </row>
    <row r="51" spans="1:3" x14ac:dyDescent="0.25">
      <c r="A51" s="107" t="s">
        <v>252</v>
      </c>
      <c r="B51" s="109" t="s">
        <v>191</v>
      </c>
      <c r="C51" s="107">
        <f>VLOOKUP(GroupVertices[[#This Row],[Vertex]], Vertices[], MATCH("ID", Vertices[#Headers], 0), FALSE)</f>
        <v>19</v>
      </c>
    </row>
    <row r="52" spans="1:3" x14ac:dyDescent="0.25">
      <c r="A52" s="107" t="s">
        <v>252</v>
      </c>
      <c r="B52" s="109" t="s">
        <v>196</v>
      </c>
      <c r="C52" s="107">
        <f>VLOOKUP(GroupVertices[[#This Row],[Vertex]], Vertices[], MATCH("ID", Vertices[#Headers], 0), FALSE)</f>
        <v>22</v>
      </c>
    </row>
    <row r="53" spans="1:3" x14ac:dyDescent="0.25">
      <c r="A53" s="107" t="s">
        <v>252</v>
      </c>
      <c r="B53" s="109" t="s">
        <v>200</v>
      </c>
      <c r="C53" s="107">
        <f>VLOOKUP(GroupVertices[[#This Row],[Vertex]], Vertices[], MATCH("ID", Vertices[#Headers], 0), FALSE)</f>
        <v>42</v>
      </c>
    </row>
    <row r="54" spans="1:3" x14ac:dyDescent="0.25">
      <c r="A54" s="107" t="s">
        <v>252</v>
      </c>
      <c r="B54" s="109" t="s">
        <v>192</v>
      </c>
      <c r="C54" s="107">
        <f>VLOOKUP(GroupVertices[[#This Row],[Vertex]], Vertices[], MATCH("ID", Vertices[#Headers], 0), FALSE)</f>
        <v>17</v>
      </c>
    </row>
    <row r="55" spans="1:3" x14ac:dyDescent="0.25">
      <c r="A55" s="107" t="s">
        <v>252</v>
      </c>
      <c r="B55" s="109" t="s">
        <v>227</v>
      </c>
      <c r="C55" s="107">
        <f>VLOOKUP(GroupVertices[[#This Row],[Vertex]], Vertices[], MATCH("ID", Vertices[#Headers], 0), FALSE)</f>
        <v>46</v>
      </c>
    </row>
    <row r="56" spans="1:3" x14ac:dyDescent="0.25">
      <c r="A56" s="107" t="s">
        <v>252</v>
      </c>
      <c r="B56" s="109" t="s">
        <v>228</v>
      </c>
      <c r="C56" s="107">
        <f>VLOOKUP(GroupVertices[[#This Row],[Vertex]], Vertices[], MATCH("ID", Vertices[#Headers], 0), FALSE)</f>
        <v>45</v>
      </c>
    </row>
    <row r="57" spans="1:3" x14ac:dyDescent="0.25">
      <c r="A57" s="107" t="s">
        <v>252</v>
      </c>
      <c r="B57" s="109" t="s">
        <v>207</v>
      </c>
      <c r="C57" s="107">
        <f>VLOOKUP(GroupVertices[[#This Row],[Vertex]], Vertices[], MATCH("ID", Vertices[#Headers], 0), FALSE)</f>
        <v>7</v>
      </c>
    </row>
    <row r="58" spans="1:3" x14ac:dyDescent="0.25">
      <c r="A58" s="107" t="s">
        <v>252</v>
      </c>
      <c r="B58" s="109" t="s">
        <v>223</v>
      </c>
      <c r="C58" s="107">
        <f>VLOOKUP(GroupVertices[[#This Row],[Vertex]], Vertices[], MATCH("ID", Vertices[#Headers], 0), FALSE)</f>
        <v>40</v>
      </c>
    </row>
    <row r="59" spans="1:3" x14ac:dyDescent="0.25">
      <c r="A59" s="107" t="s">
        <v>252</v>
      </c>
      <c r="B59" s="109" t="s">
        <v>194</v>
      </c>
      <c r="C59" s="107">
        <f>VLOOKUP(GroupVertices[[#This Row],[Vertex]], Vertices[], MATCH("ID", Vertices[#Headers], 0), FALSE)</f>
        <v>14</v>
      </c>
    </row>
    <row r="60" spans="1:3" x14ac:dyDescent="0.25">
      <c r="A60" s="107" t="s">
        <v>252</v>
      </c>
      <c r="B60" s="109" t="s">
        <v>190</v>
      </c>
      <c r="C60" s="107">
        <f>VLOOKUP(GroupVertices[[#This Row],[Vertex]], Vertices[], MATCH("ID", Vertices[#Headers], 0), FALSE)</f>
        <v>10</v>
      </c>
    </row>
    <row r="61" spans="1:3" x14ac:dyDescent="0.25">
      <c r="A61" s="107" t="s">
        <v>252</v>
      </c>
      <c r="B61" s="109" t="s">
        <v>195</v>
      </c>
      <c r="C61" s="107">
        <f>VLOOKUP(GroupVertices[[#This Row],[Vertex]], Vertices[], MATCH("ID", Vertices[#Headers], 0), FALSE)</f>
        <v>31</v>
      </c>
    </row>
    <row r="62" spans="1:3" x14ac:dyDescent="0.25">
      <c r="A62" s="107" t="s">
        <v>252</v>
      </c>
      <c r="B62" s="109" t="s">
        <v>188</v>
      </c>
      <c r="C62" s="107">
        <f>VLOOKUP(GroupVertices[[#This Row],[Vertex]], Vertices[], MATCH("ID", Vertices[#Headers], 0), FALSE)</f>
        <v>9</v>
      </c>
    </row>
    <row r="63" spans="1:3" x14ac:dyDescent="0.25">
      <c r="A63" s="107" t="s">
        <v>252</v>
      </c>
      <c r="B63" s="109" t="s">
        <v>197</v>
      </c>
      <c r="C63" s="107">
        <f>VLOOKUP(GroupVertices[[#This Row],[Vertex]], Vertices[], MATCH("ID", Vertices[#Headers], 0), FALSE)</f>
        <v>37</v>
      </c>
    </row>
    <row r="64" spans="1:3" x14ac:dyDescent="0.25">
      <c r="A64" s="107" t="s">
        <v>252</v>
      </c>
      <c r="B64" s="109" t="s">
        <v>184</v>
      </c>
      <c r="C64" s="107">
        <f>VLOOKUP(GroupVertices[[#This Row],[Vertex]], Vertices[], MATCH("ID", Vertices[#Headers], 0), FALSE)</f>
        <v>18</v>
      </c>
    </row>
    <row r="65" spans="1:3" x14ac:dyDescent="0.25">
      <c r="A65" s="107" t="s">
        <v>252</v>
      </c>
      <c r="B65" s="109" t="s">
        <v>224</v>
      </c>
      <c r="C65" s="107">
        <f>VLOOKUP(GroupVertices[[#This Row],[Vertex]], Vertices[], MATCH("ID", Vertices[#Headers], 0), FALSE)</f>
        <v>43</v>
      </c>
    </row>
    <row r="66" spans="1:3" x14ac:dyDescent="0.25">
      <c r="A66" s="107" t="s">
        <v>252</v>
      </c>
      <c r="B66" s="109" t="s">
        <v>198</v>
      </c>
      <c r="C66" s="107">
        <f>VLOOKUP(GroupVertices[[#This Row],[Vertex]], Vertices[], MATCH("ID", Vertices[#Headers], 0), FALSE)</f>
        <v>3</v>
      </c>
    </row>
    <row r="67" spans="1:3" x14ac:dyDescent="0.25">
      <c r="A67" s="107" t="s">
        <v>252</v>
      </c>
      <c r="B67" s="109" t="s">
        <v>199</v>
      </c>
      <c r="C67" s="107">
        <f>VLOOKUP(GroupVertices[[#This Row],[Vertex]], Vertices[], MATCH("ID", Vertices[#Headers], 0), FALSE)</f>
        <v>5</v>
      </c>
    </row>
    <row r="68" spans="1:3" x14ac:dyDescent="0.25">
      <c r="A68" s="107" t="s">
        <v>252</v>
      </c>
      <c r="B68" s="109" t="s">
        <v>176</v>
      </c>
      <c r="C68" s="107">
        <f>VLOOKUP(GroupVertices[[#This Row],[Vertex]], Vertices[], MATCH("ID", Vertices[#Headers], 0), FALSE)</f>
        <v>8</v>
      </c>
    </row>
    <row r="69" spans="1:3" x14ac:dyDescent="0.25">
      <c r="A69" s="107" t="s">
        <v>252</v>
      </c>
      <c r="B69" s="109" t="s">
        <v>174</v>
      </c>
      <c r="C69" s="107">
        <f>VLOOKUP(GroupVertices[[#This Row],[Vertex]], Vertices[], MATCH("ID", Vertices[#Headers], 0), FALSE)</f>
        <v>55</v>
      </c>
    </row>
    <row r="70" spans="1:3" x14ac:dyDescent="0.25">
      <c r="A70"/>
      <c r="B70"/>
    </row>
    <row r="71" spans="1:3" x14ac:dyDescent="0.25">
      <c r="A71"/>
      <c r="B71"/>
    </row>
    <row r="72" spans="1:3" x14ac:dyDescent="0.25">
      <c r="A72"/>
      <c r="B72"/>
    </row>
    <row r="73" spans="1:3" x14ac:dyDescent="0.25">
      <c r="A73"/>
      <c r="B73"/>
    </row>
    <row r="74" spans="1:3" x14ac:dyDescent="0.25">
      <c r="A74"/>
      <c r="B74"/>
    </row>
    <row r="75" spans="1:3" x14ac:dyDescent="0.25">
      <c r="A75"/>
      <c r="B75"/>
    </row>
    <row r="76" spans="1:3" x14ac:dyDescent="0.25">
      <c r="A76"/>
      <c r="B76"/>
    </row>
    <row r="77" spans="1:3" x14ac:dyDescent="0.25">
      <c r="A77"/>
      <c r="B77"/>
    </row>
    <row r="78" spans="1:3" x14ac:dyDescent="0.25">
      <c r="A78"/>
      <c r="B78"/>
    </row>
    <row r="79" spans="1:3" x14ac:dyDescent="0.25">
      <c r="A79"/>
      <c r="B79"/>
    </row>
    <row r="80" spans="1:3" x14ac:dyDescent="0.25">
      <c r="A80"/>
      <c r="B80"/>
    </row>
    <row r="81" spans="1:2" x14ac:dyDescent="0.25">
      <c r="A81"/>
      <c r="B81"/>
    </row>
    <row r="82" spans="1:2" x14ac:dyDescent="0.25">
      <c r="A82"/>
      <c r="B82"/>
    </row>
  </sheetData>
  <dataConsolidate/>
  <dataValidations xWindow="58" yWindow="226" count="3">
    <dataValidation allowBlank="1" showInputMessage="1" showErrorMessage="1" promptTitle="Group Name" prompt="Enter the name of the group.  The group name must also be entered on the Groups worksheet." sqref="A2:A69"/>
    <dataValidation allowBlank="1" showInputMessage="1" showErrorMessage="1" promptTitle="Vertex Name" prompt="Enter the name of a vertex to include in the group." sqref="B2:B69"/>
    <dataValidation allowBlank="1" showInputMessage="1" promptTitle="Vertex ID" prompt="This is the value of the hidden ID cell in the Vertices worksheet.  It gets filled in by the items on the NodeXL, Analysis, Groups menu." sqref="C2:C69"/>
  </dataValidations>
  <pageMargins left="0.7" right="0.7" top="0.75" bottom="0.75" header="0.3" footer="0.3"/>
  <pageSetup orientation="portrait" horizontalDpi="0" verticalDpi="0" r:id="rId1"/>
  <legacyDrawing r:id="rId2"/>
  <tableParts count="1">
    <tablePart r:id="rId3"/>
  </tablePart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7"/>
  <dimension ref="A1:X144"/>
  <sheetViews>
    <sheetView topLeftCell="A112" workbookViewId="0">
      <selection activeCell="B142" sqref="B142"/>
    </sheetView>
  </sheetViews>
  <sheetFormatPr defaultRowHeight="15" x14ac:dyDescent="0.25"/>
  <cols>
    <col min="1" max="1" width="43.140625" customWidth="1"/>
    <col min="2" max="2" width="13.85546875" customWidth="1"/>
    <col min="3" max="3" width="9.140625" customWidth="1"/>
    <col min="4" max="4" width="12.85546875" hidden="1" customWidth="1"/>
    <col min="5" max="5" width="19.7109375" hidden="1" customWidth="1"/>
    <col min="6" max="6" width="15.5703125" hidden="1" customWidth="1"/>
    <col min="7" max="7" width="22.140625" hidden="1" customWidth="1"/>
    <col min="8" max="8" width="17.140625" hidden="1" customWidth="1"/>
    <col min="9" max="9" width="23.85546875" hidden="1" customWidth="1"/>
    <col min="10" max="10" width="28.28515625" hidden="1" customWidth="1"/>
    <col min="11" max="11" width="34.85546875" hidden="1" customWidth="1"/>
    <col min="12" max="12" width="25" hidden="1" customWidth="1"/>
    <col min="13" max="13" width="31.5703125" hidden="1" customWidth="1"/>
    <col min="14" max="14" width="26.5703125" hidden="1" customWidth="1"/>
    <col min="15" max="17" width="33.28515625" hidden="1" customWidth="1"/>
    <col min="18" max="18" width="26.5703125" hidden="1" customWidth="1"/>
    <col min="19" max="19" width="33" hidden="1" customWidth="1"/>
    <col min="20" max="20" width="19.5703125" hidden="1" customWidth="1"/>
    <col min="21" max="21" width="26.140625" hidden="1" customWidth="1"/>
    <col min="22" max="22" width="9.140625" hidden="1" customWidth="1"/>
    <col min="23" max="23" width="34.140625" hidden="1" customWidth="1"/>
    <col min="24" max="24" width="25.140625" hidden="1" customWidth="1"/>
  </cols>
  <sheetData>
    <row r="1" spans="1:24" ht="15" customHeight="1" thickBot="1" x14ac:dyDescent="0.3">
      <c r="A1" s="13" t="s">
        <v>162</v>
      </c>
      <c r="B1" s="13" t="s">
        <v>17</v>
      </c>
      <c r="D1" t="s">
        <v>79</v>
      </c>
      <c r="E1" t="s">
        <v>80</v>
      </c>
      <c r="F1" s="35" t="s">
        <v>86</v>
      </c>
      <c r="G1" s="36" t="s">
        <v>87</v>
      </c>
      <c r="H1" s="35" t="s">
        <v>92</v>
      </c>
      <c r="I1" s="36" t="s">
        <v>93</v>
      </c>
      <c r="J1" s="35" t="s">
        <v>98</v>
      </c>
      <c r="K1" s="36" t="s">
        <v>99</v>
      </c>
      <c r="L1" s="35" t="s">
        <v>104</v>
      </c>
      <c r="M1" s="36" t="s">
        <v>105</v>
      </c>
      <c r="N1" s="35" t="s">
        <v>110</v>
      </c>
      <c r="O1" s="36" t="s">
        <v>111</v>
      </c>
      <c r="P1" s="36" t="s">
        <v>138</v>
      </c>
      <c r="Q1" s="36" t="s">
        <v>139</v>
      </c>
      <c r="R1" s="35" t="s">
        <v>116</v>
      </c>
      <c r="S1" s="35" t="s">
        <v>117</v>
      </c>
      <c r="T1" s="35" t="s">
        <v>122</v>
      </c>
      <c r="U1" s="36" t="s">
        <v>123</v>
      </c>
      <c r="W1" t="s">
        <v>127</v>
      </c>
      <c r="X1" t="s">
        <v>17</v>
      </c>
    </row>
    <row r="2" spans="1:24" ht="15.75" thickTop="1" x14ac:dyDescent="0.25">
      <c r="A2" s="34" t="s">
        <v>245</v>
      </c>
      <c r="B2" s="34" t="s">
        <v>30</v>
      </c>
      <c r="D2" s="31">
        <f>MIN(Vertices[Degree])</f>
        <v>1</v>
      </c>
      <c r="E2" s="3">
        <f>COUNTIF(Vertices[Degree], "&gt;= " &amp; D2) - COUNTIF(Vertices[Degree], "&gt;=" &amp; D3)</f>
        <v>11</v>
      </c>
      <c r="F2" s="37">
        <f>MIN(Vertices[In-Degree])</f>
        <v>0</v>
      </c>
      <c r="G2" s="38">
        <f>COUNTIF(Vertices[In-Degree], "&gt;= " &amp; F2) - COUNTIF(Vertices[In-Degree], "&gt;=" &amp; F3)</f>
        <v>0</v>
      </c>
      <c r="H2" s="37">
        <f>MIN(Vertices[Out-Degree])</f>
        <v>0</v>
      </c>
      <c r="I2" s="38">
        <f>COUNTIF(Vertices[Out-Degree], "&gt;= " &amp; H2) - COUNTIF(Vertices[Out-Degree], "&gt;=" &amp; H3)</f>
        <v>0</v>
      </c>
      <c r="J2" s="37">
        <f>MIN(Vertices[Betweenness Centrality])</f>
        <v>0</v>
      </c>
      <c r="K2" s="38">
        <f>COUNTIF(Vertices[Betweenness Centrality], "&gt;= " &amp; J2) - COUNTIF(Vertices[Betweenness Centrality], "&gt;=" &amp; J3)</f>
        <v>43</v>
      </c>
      <c r="L2" s="37">
        <f>MIN(Vertices[Closeness Centrality])</f>
        <v>5.5250000000000004E-3</v>
      </c>
      <c r="M2" s="38">
        <f>COUNTIF(Vertices[Closeness Centrality], "&gt;= " &amp; L2) - COUNTIF(Vertices[Closeness Centrality], "&gt;=" &amp; L3)</f>
        <v>4</v>
      </c>
      <c r="N2" s="37">
        <f>MIN(Vertices[Eigenvector Centrality])</f>
        <v>1.7589999999999999E-3</v>
      </c>
      <c r="O2" s="38">
        <f>COUNTIF(Vertices[Eigenvector Centrality], "&gt;= " &amp; N2) - COUNTIF(Vertices[Eigenvector Centrality], "&gt;=" &amp; N3)</f>
        <v>15</v>
      </c>
      <c r="P2" s="37">
        <f>MIN(Vertices[PageRank])</f>
        <v>0.227994</v>
      </c>
      <c r="Q2" s="38">
        <f>COUNTIF(Vertices[PageRank], "&gt;= " &amp; P2) - COUNTIF(Vertices[PageRank], "&gt;=" &amp; P3)</f>
        <v>11</v>
      </c>
      <c r="R2" s="37">
        <f>MIN(Vertices[Clustering Coefficient])</f>
        <v>0</v>
      </c>
      <c r="S2" s="43">
        <f>COUNTIF(Vertices[Clustering Coefficient], "&gt;= " &amp; R2) - COUNTIF(Vertices[Clustering Coefficient], "&gt;=" &amp; R3)</f>
        <v>11</v>
      </c>
      <c r="T2" s="37" t="e">
        <f ca="1">MIN(INDIRECT(DynamicFilterSourceColumnRange))</f>
        <v>#REF!</v>
      </c>
      <c r="U2" s="38" t="e">
        <f t="shared" ref="U2:U45" ca="1" si="0">COUNTIF(INDIRECT(DynamicFilterSourceColumnRange), "&gt;= " &amp; T2) - COUNTIF(INDIRECT(DynamicFilterSourceColumnRange), "&gt;=" &amp; T3)</f>
        <v>#REF!</v>
      </c>
      <c r="W2" t="s">
        <v>124</v>
      </c>
      <c r="X2">
        <f>ROWS(HistogramBins[Degree Bin]) - 1</f>
        <v>43</v>
      </c>
    </row>
    <row r="3" spans="1:24" x14ac:dyDescent="0.25">
      <c r="A3" s="72"/>
      <c r="B3" s="72"/>
      <c r="D3" s="32">
        <f t="shared" ref="D3:D44" si="1">D2+($D$45-$D$2)/BinDivisor</f>
        <v>1.7674418604651163</v>
      </c>
      <c r="E3" s="3">
        <f>COUNTIF(Vertices[Degree], "&gt;= " &amp; D3) - COUNTIF(Vertices[Degree], "&gt;=" &amp; D4)</f>
        <v>7</v>
      </c>
      <c r="F3" s="39">
        <f t="shared" ref="F3:F44" si="2">F2+($F$45-$F$2)/BinDivisor</f>
        <v>0</v>
      </c>
      <c r="G3" s="40">
        <f>COUNTIF(Vertices[In-Degree], "&gt;= " &amp; F3) - COUNTIF(Vertices[In-Degree], "&gt;=" &amp; F4)</f>
        <v>0</v>
      </c>
      <c r="H3" s="39">
        <f t="shared" ref="H3:H44" si="3">H2+($H$45-$H$2)/BinDivisor</f>
        <v>0</v>
      </c>
      <c r="I3" s="40">
        <f>COUNTIF(Vertices[Out-Degree], "&gt;= " &amp; H3) - COUNTIF(Vertices[Out-Degree], "&gt;=" &amp; H4)</f>
        <v>0</v>
      </c>
      <c r="J3" s="39">
        <f t="shared" ref="J3:J44" si="4">J2+($J$45-$J$2)/BinDivisor</f>
        <v>6.9505818604651166</v>
      </c>
      <c r="K3" s="40">
        <f>COUNTIF(Vertices[Betweenness Centrality], "&gt;= " &amp; J3) - COUNTIF(Vertices[Betweenness Centrality], "&gt;=" &amp; J4)</f>
        <v>4</v>
      </c>
      <c r="L3" s="39">
        <f t="shared" ref="L3:L44" si="5">L2+($L$45-$L$2)/BinDivisor</f>
        <v>5.6290697674418605E-3</v>
      </c>
      <c r="M3" s="40">
        <f>COUNTIF(Vertices[Closeness Centrality], "&gt;= " &amp; L3) - COUNTIF(Vertices[Closeness Centrality], "&gt;=" &amp; L4)</f>
        <v>7</v>
      </c>
      <c r="N3" s="39">
        <f t="shared" ref="N3:N44" si="6">N2+($N$45-$N$2)/BinDivisor</f>
        <v>2.7342093023255817E-3</v>
      </c>
      <c r="O3" s="40">
        <f>COUNTIF(Vertices[Eigenvector Centrality], "&gt;= " &amp; N3) - COUNTIF(Vertices[Eigenvector Centrality], "&gt;=" &amp; N4)</f>
        <v>2</v>
      </c>
      <c r="P3" s="39">
        <f t="shared" ref="P3:P44" si="7">P2+($P$45-$P$2)/BinDivisor</f>
        <v>0.29851881395348839</v>
      </c>
      <c r="Q3" s="40">
        <f>COUNTIF(Vertices[PageRank], "&gt;= " &amp; P3) - COUNTIF(Vertices[PageRank], "&gt;=" &amp; P4)</f>
        <v>5</v>
      </c>
      <c r="R3" s="39">
        <f t="shared" ref="R3:R44" si="8">R2+($R$45-$R$2)/BinDivisor</f>
        <v>2.3255813953488372E-2</v>
      </c>
      <c r="S3" s="44">
        <f>COUNTIF(Vertices[Clustering Coefficient], "&gt;= " &amp; R3) - COUNTIF(Vertices[Clustering Coefficient], "&gt;=" &amp; R4)</f>
        <v>0</v>
      </c>
      <c r="T3" s="39" t="e">
        <f t="shared" ref="T3:T44" ca="1" si="9">T2+($T$45-$T$2)/BinDivisor</f>
        <v>#REF!</v>
      </c>
      <c r="U3" s="40" t="e">
        <f t="shared" ca="1" si="0"/>
        <v>#REF!</v>
      </c>
      <c r="W3" t="s">
        <v>125</v>
      </c>
      <c r="X3" t="s">
        <v>85</v>
      </c>
    </row>
    <row r="4" spans="1:24" x14ac:dyDescent="0.25">
      <c r="A4" s="34" t="s">
        <v>146</v>
      </c>
      <c r="B4" s="34">
        <v>68</v>
      </c>
      <c r="D4" s="32">
        <f t="shared" si="1"/>
        <v>2.5348837209302326</v>
      </c>
      <c r="E4" s="3">
        <f>COUNTIF(Vertices[Degree], "&gt;= " &amp; D4) - COUNTIF(Vertices[Degree], "&gt;=" &amp; D5)</f>
        <v>8</v>
      </c>
      <c r="F4" s="37">
        <f t="shared" si="2"/>
        <v>0</v>
      </c>
      <c r="G4" s="38">
        <f>COUNTIF(Vertices[In-Degree], "&gt;= " &amp; F4) - COUNTIF(Vertices[In-Degree], "&gt;=" &amp; F5)</f>
        <v>0</v>
      </c>
      <c r="H4" s="37">
        <f t="shared" si="3"/>
        <v>0</v>
      </c>
      <c r="I4" s="38">
        <f>COUNTIF(Vertices[Out-Degree], "&gt;= " &amp; H4) - COUNTIF(Vertices[Out-Degree], "&gt;=" &amp; H5)</f>
        <v>0</v>
      </c>
      <c r="J4" s="37">
        <f t="shared" si="4"/>
        <v>13.901163720930233</v>
      </c>
      <c r="K4" s="38">
        <f>COUNTIF(Vertices[Betweenness Centrality], "&gt;= " &amp; J4) - COUNTIF(Vertices[Betweenness Centrality], "&gt;=" &amp; J5)</f>
        <v>3</v>
      </c>
      <c r="L4" s="37">
        <f t="shared" si="5"/>
        <v>5.7331395348837206E-3</v>
      </c>
      <c r="M4" s="38">
        <f>COUNTIF(Vertices[Closeness Centrality], "&gt;= " &amp; L4) - COUNTIF(Vertices[Closeness Centrality], "&gt;=" &amp; L5)</f>
        <v>3</v>
      </c>
      <c r="N4" s="37">
        <f t="shared" si="6"/>
        <v>3.7094186046511633E-3</v>
      </c>
      <c r="O4" s="38">
        <f>COUNTIF(Vertices[Eigenvector Centrality], "&gt;= " &amp; N4) - COUNTIF(Vertices[Eigenvector Centrality], "&gt;=" &amp; N5)</f>
        <v>7</v>
      </c>
      <c r="P4" s="37">
        <f t="shared" si="7"/>
        <v>0.36904362790697676</v>
      </c>
      <c r="Q4" s="38">
        <f>COUNTIF(Vertices[PageRank], "&gt;= " &amp; P4) - COUNTIF(Vertices[PageRank], "&gt;=" &amp; P5)</f>
        <v>6</v>
      </c>
      <c r="R4" s="37">
        <f t="shared" si="8"/>
        <v>4.6511627906976744E-2</v>
      </c>
      <c r="S4" s="43">
        <f>COUNTIF(Vertices[Clustering Coefficient], "&gt;= " &amp; R4) - COUNTIF(Vertices[Clustering Coefficient], "&gt;=" &amp; R5)</f>
        <v>0</v>
      </c>
      <c r="T4" s="37" t="e">
        <f t="shared" ca="1" si="9"/>
        <v>#REF!</v>
      </c>
      <c r="U4" s="38" t="e">
        <f t="shared" ca="1" si="0"/>
        <v>#REF!</v>
      </c>
      <c r="W4" s="12" t="s">
        <v>126</v>
      </c>
      <c r="X4" s="12" t="s">
        <v>128</v>
      </c>
    </row>
    <row r="5" spans="1:24" x14ac:dyDescent="0.25">
      <c r="A5" s="72"/>
      <c r="B5" s="72"/>
      <c r="D5" s="32">
        <f t="shared" si="1"/>
        <v>3.3023255813953489</v>
      </c>
      <c r="E5" s="3">
        <f>COUNTIF(Vertices[Degree], "&gt;= " &amp; D5) - COUNTIF(Vertices[Degree], "&gt;=" &amp; D6)</f>
        <v>3</v>
      </c>
      <c r="F5" s="39">
        <f t="shared" si="2"/>
        <v>0</v>
      </c>
      <c r="G5" s="40">
        <f>COUNTIF(Vertices[In-Degree], "&gt;= " &amp; F5) - COUNTIF(Vertices[In-Degree], "&gt;=" &amp; F6)</f>
        <v>0</v>
      </c>
      <c r="H5" s="39">
        <f t="shared" si="3"/>
        <v>0</v>
      </c>
      <c r="I5" s="40">
        <f>COUNTIF(Vertices[Out-Degree], "&gt;= " &amp; H5) - COUNTIF(Vertices[Out-Degree], "&gt;=" &amp; H6)</f>
        <v>0</v>
      </c>
      <c r="J5" s="39">
        <f t="shared" si="4"/>
        <v>20.851745581395349</v>
      </c>
      <c r="K5" s="40">
        <f>COUNTIF(Vertices[Betweenness Centrality], "&gt;= " &amp; J5) - COUNTIF(Vertices[Betweenness Centrality], "&gt;=" &amp; J6)</f>
        <v>2</v>
      </c>
      <c r="L5" s="39">
        <f t="shared" si="5"/>
        <v>5.8372093023255807E-3</v>
      </c>
      <c r="M5" s="40">
        <f>COUNTIF(Vertices[Closeness Centrality], "&gt;= " &amp; L5) - COUNTIF(Vertices[Closeness Centrality], "&gt;=" &amp; L6)</f>
        <v>0</v>
      </c>
      <c r="N5" s="39">
        <f t="shared" si="6"/>
        <v>4.6846279069767448E-3</v>
      </c>
      <c r="O5" s="40">
        <f>COUNTIF(Vertices[Eigenvector Centrality], "&gt;= " &amp; N5) - COUNTIF(Vertices[Eigenvector Centrality], "&gt;=" &amp; N6)</f>
        <v>1</v>
      </c>
      <c r="P5" s="39">
        <f t="shared" si="7"/>
        <v>0.43956844186046512</v>
      </c>
      <c r="Q5" s="40">
        <f>COUNTIF(Vertices[PageRank], "&gt;= " &amp; P5) - COUNTIF(Vertices[PageRank], "&gt;=" &amp; P6)</f>
        <v>7</v>
      </c>
      <c r="R5" s="39">
        <f t="shared" si="8"/>
        <v>6.9767441860465115E-2</v>
      </c>
      <c r="S5" s="44">
        <f>COUNTIF(Vertices[Clustering Coefficient], "&gt;= " &amp; R5) - COUNTIF(Vertices[Clustering Coefficient], "&gt;=" &amp; R6)</f>
        <v>0</v>
      </c>
      <c r="T5" s="39" t="e">
        <f t="shared" ca="1" si="9"/>
        <v>#REF!</v>
      </c>
      <c r="U5" s="40" t="e">
        <f t="shared" ca="1" si="0"/>
        <v>#REF!</v>
      </c>
    </row>
    <row r="6" spans="1:24" x14ac:dyDescent="0.25">
      <c r="A6" s="34" t="s">
        <v>148</v>
      </c>
      <c r="B6" s="34">
        <v>333</v>
      </c>
      <c r="D6" s="32">
        <f t="shared" si="1"/>
        <v>4.0697674418604652</v>
      </c>
      <c r="E6" s="3">
        <f>COUNTIF(Vertices[Degree], "&gt;= " &amp; D6) - COUNTIF(Vertices[Degree], "&gt;=" &amp; D7)</f>
        <v>0</v>
      </c>
      <c r="F6" s="37">
        <f t="shared" si="2"/>
        <v>0</v>
      </c>
      <c r="G6" s="38">
        <f>COUNTIF(Vertices[In-Degree], "&gt;= " &amp; F6) - COUNTIF(Vertices[In-Degree], "&gt;=" &amp; F7)</f>
        <v>0</v>
      </c>
      <c r="H6" s="37">
        <f t="shared" si="3"/>
        <v>0</v>
      </c>
      <c r="I6" s="38">
        <f>COUNTIF(Vertices[Out-Degree], "&gt;= " &amp; H6) - COUNTIF(Vertices[Out-Degree], "&gt;=" &amp; H7)</f>
        <v>0</v>
      </c>
      <c r="J6" s="37">
        <f t="shared" si="4"/>
        <v>27.802327441860466</v>
      </c>
      <c r="K6" s="38">
        <f>COUNTIF(Vertices[Betweenness Centrality], "&gt;= " &amp; J6) - COUNTIF(Vertices[Betweenness Centrality], "&gt;=" &amp; J7)</f>
        <v>1</v>
      </c>
      <c r="L6" s="37">
        <f t="shared" si="5"/>
        <v>5.9412790697674408E-3</v>
      </c>
      <c r="M6" s="38">
        <f>COUNTIF(Vertices[Closeness Centrality], "&gt;= " &amp; L6) - COUNTIF(Vertices[Closeness Centrality], "&gt;=" &amp; L7)</f>
        <v>5</v>
      </c>
      <c r="N6" s="37">
        <f t="shared" si="6"/>
        <v>5.6598372093023264E-3</v>
      </c>
      <c r="O6" s="38">
        <f>COUNTIF(Vertices[Eigenvector Centrality], "&gt;= " &amp; N6) - COUNTIF(Vertices[Eigenvector Centrality], "&gt;=" &amp; N7)</f>
        <v>2</v>
      </c>
      <c r="P6" s="37">
        <f t="shared" si="7"/>
        <v>0.51009325581395348</v>
      </c>
      <c r="Q6" s="38">
        <f>COUNTIF(Vertices[PageRank], "&gt;= " &amp; P6) - COUNTIF(Vertices[PageRank], "&gt;=" &amp; P7)</f>
        <v>4</v>
      </c>
      <c r="R6" s="37">
        <f t="shared" si="8"/>
        <v>9.3023255813953487E-2</v>
      </c>
      <c r="S6" s="43">
        <f>COUNTIF(Vertices[Clustering Coefficient], "&gt;= " &amp; R6) - COUNTIF(Vertices[Clustering Coefficient], "&gt;=" &amp; R7)</f>
        <v>0</v>
      </c>
      <c r="T6" s="37" t="e">
        <f t="shared" ca="1" si="9"/>
        <v>#REF!</v>
      </c>
      <c r="U6" s="38" t="e">
        <f t="shared" ca="1" si="0"/>
        <v>#REF!</v>
      </c>
    </row>
    <row r="7" spans="1:24" x14ac:dyDescent="0.25">
      <c r="A7" s="34" t="s">
        <v>149</v>
      </c>
      <c r="B7" s="34">
        <v>0</v>
      </c>
      <c r="D7" s="32">
        <f t="shared" si="1"/>
        <v>4.8372093023255811</v>
      </c>
      <c r="E7" s="3">
        <f>COUNTIF(Vertices[Degree], "&gt;= " &amp; D7) - COUNTIF(Vertices[Degree], "&gt;=" &amp; D8)</f>
        <v>4</v>
      </c>
      <c r="F7" s="39">
        <f t="shared" si="2"/>
        <v>0</v>
      </c>
      <c r="G7" s="40">
        <f>COUNTIF(Vertices[In-Degree], "&gt;= " &amp; F7) - COUNTIF(Vertices[In-Degree], "&gt;=" &amp; F8)</f>
        <v>0</v>
      </c>
      <c r="H7" s="39">
        <f t="shared" si="3"/>
        <v>0</v>
      </c>
      <c r="I7" s="40">
        <f>COUNTIF(Vertices[Out-Degree], "&gt;= " &amp; H7) - COUNTIF(Vertices[Out-Degree], "&gt;=" &amp; H8)</f>
        <v>0</v>
      </c>
      <c r="J7" s="39">
        <f t="shared" si="4"/>
        <v>34.752909302325584</v>
      </c>
      <c r="K7" s="40">
        <f>COUNTIF(Vertices[Betweenness Centrality], "&gt;= " &amp; J7) - COUNTIF(Vertices[Betweenness Centrality], "&gt;=" &amp; J8)</f>
        <v>1</v>
      </c>
      <c r="L7" s="39">
        <f t="shared" si="5"/>
        <v>6.0453488372093009E-3</v>
      </c>
      <c r="M7" s="40">
        <f>COUNTIF(Vertices[Closeness Centrality], "&gt;= " &amp; L7) - COUNTIF(Vertices[Closeness Centrality], "&gt;=" &amp; L8)</f>
        <v>1</v>
      </c>
      <c r="N7" s="39">
        <f t="shared" si="6"/>
        <v>6.6350465116279079E-3</v>
      </c>
      <c r="O7" s="40">
        <f>COUNTIF(Vertices[Eigenvector Centrality], "&gt;= " &amp; N7) - COUNTIF(Vertices[Eigenvector Centrality], "&gt;=" &amp; N8)</f>
        <v>3</v>
      </c>
      <c r="P7" s="39">
        <f t="shared" si="7"/>
        <v>0.5806180697674419</v>
      </c>
      <c r="Q7" s="40">
        <f>COUNTIF(Vertices[PageRank], "&gt;= " &amp; P7) - COUNTIF(Vertices[PageRank], "&gt;=" &amp; P8)</f>
        <v>2</v>
      </c>
      <c r="R7" s="39">
        <f t="shared" si="8"/>
        <v>0.11627906976744186</v>
      </c>
      <c r="S7" s="44">
        <f>COUNTIF(Vertices[Clustering Coefficient], "&gt;= " &amp; R7) - COUNTIF(Vertices[Clustering Coefficient], "&gt;=" &amp; R8)</f>
        <v>0</v>
      </c>
      <c r="T7" s="39" t="e">
        <f t="shared" ca="1" si="9"/>
        <v>#REF!</v>
      </c>
      <c r="U7" s="40" t="e">
        <f t="shared" ca="1" si="0"/>
        <v>#REF!</v>
      </c>
    </row>
    <row r="8" spans="1:24" x14ac:dyDescent="0.25">
      <c r="A8" s="34" t="s">
        <v>150</v>
      </c>
      <c r="B8" s="34">
        <v>333</v>
      </c>
      <c r="D8" s="32">
        <f t="shared" si="1"/>
        <v>5.604651162790697</v>
      </c>
      <c r="E8" s="3">
        <f>COUNTIF(Vertices[Degree], "&gt;= " &amp; D8) - COUNTIF(Vertices[Degree], "&gt;=" &amp; D9)</f>
        <v>3</v>
      </c>
      <c r="F8" s="37">
        <f t="shared" si="2"/>
        <v>0</v>
      </c>
      <c r="G8" s="38">
        <f>COUNTIF(Vertices[In-Degree], "&gt;= " &amp; F8) - COUNTIF(Vertices[In-Degree], "&gt;=" &amp; F9)</f>
        <v>0</v>
      </c>
      <c r="H8" s="37">
        <f t="shared" si="3"/>
        <v>0</v>
      </c>
      <c r="I8" s="38">
        <f>COUNTIF(Vertices[Out-Degree], "&gt;= " &amp; H8) - COUNTIF(Vertices[Out-Degree], "&gt;=" &amp; H9)</f>
        <v>0</v>
      </c>
      <c r="J8" s="37">
        <f t="shared" si="4"/>
        <v>41.703491162790698</v>
      </c>
      <c r="K8" s="38">
        <f>COUNTIF(Vertices[Betweenness Centrality], "&gt;= " &amp; J8) - COUNTIF(Vertices[Betweenness Centrality], "&gt;=" &amp; J9)</f>
        <v>0</v>
      </c>
      <c r="L8" s="37">
        <f t="shared" si="5"/>
        <v>6.149418604651161E-3</v>
      </c>
      <c r="M8" s="38">
        <f>COUNTIF(Vertices[Closeness Centrality], "&gt;= " &amp; L8) - COUNTIF(Vertices[Closeness Centrality], "&gt;=" &amp; L9)</f>
        <v>3</v>
      </c>
      <c r="N8" s="37">
        <f t="shared" si="6"/>
        <v>7.6102558139534895E-3</v>
      </c>
      <c r="O8" s="38">
        <f>COUNTIF(Vertices[Eigenvector Centrality], "&gt;= " &amp; N8) - COUNTIF(Vertices[Eigenvector Centrality], "&gt;=" &amp; N9)</f>
        <v>0</v>
      </c>
      <c r="P8" s="37">
        <f t="shared" si="7"/>
        <v>0.65114288372093032</v>
      </c>
      <c r="Q8" s="38">
        <f>COUNTIF(Vertices[PageRank], "&gt;= " &amp; P8) - COUNTIF(Vertices[PageRank], "&gt;=" &amp; P9)</f>
        <v>1</v>
      </c>
      <c r="R8" s="37">
        <f t="shared" si="8"/>
        <v>0.13953488372093023</v>
      </c>
      <c r="S8" s="43">
        <f>COUNTIF(Vertices[Clustering Coefficient], "&gt;= " &amp; R8) - COUNTIF(Vertices[Clustering Coefficient], "&gt;=" &amp; R9)</f>
        <v>0</v>
      </c>
      <c r="T8" s="37" t="e">
        <f t="shared" ca="1" si="9"/>
        <v>#REF!</v>
      </c>
      <c r="U8" s="38" t="e">
        <f t="shared" ca="1" si="0"/>
        <v>#REF!</v>
      </c>
    </row>
    <row r="9" spans="1:24" x14ac:dyDescent="0.25">
      <c r="A9" s="72"/>
      <c r="B9" s="72"/>
      <c r="D9" s="32">
        <f t="shared" si="1"/>
        <v>6.3720930232558128</v>
      </c>
      <c r="E9" s="3">
        <f>COUNTIF(Vertices[Degree], "&gt;= " &amp; D9) - COUNTIF(Vertices[Degree], "&gt;=" &amp; D10)</f>
        <v>0</v>
      </c>
      <c r="F9" s="39">
        <f t="shared" si="2"/>
        <v>0</v>
      </c>
      <c r="G9" s="40">
        <f>COUNTIF(Vertices[In-Degree], "&gt;= " &amp; F9) - COUNTIF(Vertices[In-Degree], "&gt;=" &amp; F10)</f>
        <v>0</v>
      </c>
      <c r="H9" s="39">
        <f t="shared" si="3"/>
        <v>0</v>
      </c>
      <c r="I9" s="40">
        <f>COUNTIF(Vertices[Out-Degree], "&gt;= " &amp; H9) - COUNTIF(Vertices[Out-Degree], "&gt;=" &amp; H10)</f>
        <v>0</v>
      </c>
      <c r="J9" s="39">
        <f t="shared" si="4"/>
        <v>48.654073023255812</v>
      </c>
      <c r="K9" s="40">
        <f>COUNTIF(Vertices[Betweenness Centrality], "&gt;= " &amp; J9) - COUNTIF(Vertices[Betweenness Centrality], "&gt;=" &amp; J10)</f>
        <v>1</v>
      </c>
      <c r="L9" s="39">
        <f t="shared" si="5"/>
        <v>6.2534883720930211E-3</v>
      </c>
      <c r="M9" s="40">
        <f>COUNTIF(Vertices[Closeness Centrality], "&gt;= " &amp; L9) - COUNTIF(Vertices[Closeness Centrality], "&gt;=" &amp; L10)</f>
        <v>1</v>
      </c>
      <c r="N9" s="39">
        <f t="shared" si="6"/>
        <v>8.5854651162790702E-3</v>
      </c>
      <c r="O9" s="40">
        <f>COUNTIF(Vertices[Eigenvector Centrality], "&gt;= " &amp; N9) - COUNTIF(Vertices[Eigenvector Centrality], "&gt;=" &amp; N10)</f>
        <v>2</v>
      </c>
      <c r="P9" s="39">
        <f t="shared" si="7"/>
        <v>0.72166769767441874</v>
      </c>
      <c r="Q9" s="40">
        <f>COUNTIF(Vertices[PageRank], "&gt;= " &amp; P9) - COUNTIF(Vertices[PageRank], "&gt;=" &amp; P10)</f>
        <v>0</v>
      </c>
      <c r="R9" s="39">
        <f t="shared" si="8"/>
        <v>0.16279069767441862</v>
      </c>
      <c r="S9" s="44">
        <f>COUNTIF(Vertices[Clustering Coefficient], "&gt;= " &amp; R9) - COUNTIF(Vertices[Clustering Coefficient], "&gt;=" &amp; R10)</f>
        <v>0</v>
      </c>
      <c r="T9" s="39" t="e">
        <f t="shared" ca="1" si="9"/>
        <v>#REF!</v>
      </c>
      <c r="U9" s="40" t="e">
        <f t="shared" ca="1" si="0"/>
        <v>#REF!</v>
      </c>
    </row>
    <row r="10" spans="1:24" x14ac:dyDescent="0.25">
      <c r="A10" s="34" t="s">
        <v>151</v>
      </c>
      <c r="B10" s="34">
        <v>0</v>
      </c>
      <c r="D10" s="32">
        <f t="shared" si="1"/>
        <v>7.1395348837209287</v>
      </c>
      <c r="E10" s="3">
        <f>COUNTIF(Vertices[Degree], "&gt;= " &amp; D10) - COUNTIF(Vertices[Degree], "&gt;=" &amp; D11)</f>
        <v>0</v>
      </c>
      <c r="F10" s="37">
        <f t="shared" si="2"/>
        <v>0</v>
      </c>
      <c r="G10" s="38">
        <f>COUNTIF(Vertices[In-Degree], "&gt;= " &amp; F10) - COUNTIF(Vertices[In-Degree], "&gt;=" &amp; F11)</f>
        <v>0</v>
      </c>
      <c r="H10" s="37">
        <f t="shared" si="3"/>
        <v>0</v>
      </c>
      <c r="I10" s="38">
        <f>COUNTIF(Vertices[Out-Degree], "&gt;= " &amp; H10) - COUNTIF(Vertices[Out-Degree], "&gt;=" &amp; H11)</f>
        <v>0</v>
      </c>
      <c r="J10" s="37">
        <f t="shared" si="4"/>
        <v>55.604654883720926</v>
      </c>
      <c r="K10" s="38">
        <f>COUNTIF(Vertices[Betweenness Centrality], "&gt;= " &amp; J10) - COUNTIF(Vertices[Betweenness Centrality], "&gt;=" &amp; J11)</f>
        <v>0</v>
      </c>
      <c r="L10" s="37">
        <f t="shared" si="5"/>
        <v>6.3575581395348812E-3</v>
      </c>
      <c r="M10" s="38">
        <f>COUNTIF(Vertices[Closeness Centrality], "&gt;= " &amp; L10) - COUNTIF(Vertices[Closeness Centrality], "&gt;=" &amp; L11)</f>
        <v>5</v>
      </c>
      <c r="N10" s="37">
        <f t="shared" si="6"/>
        <v>9.5606744186046526E-3</v>
      </c>
      <c r="O10" s="38">
        <f>COUNTIF(Vertices[Eigenvector Centrality], "&gt;= " &amp; N10) - COUNTIF(Vertices[Eigenvector Centrality], "&gt;=" &amp; N11)</f>
        <v>3</v>
      </c>
      <c r="P10" s="37">
        <f t="shared" si="7"/>
        <v>0.79219251162790716</v>
      </c>
      <c r="Q10" s="38">
        <f>COUNTIF(Vertices[PageRank], "&gt;= " &amp; P10) - COUNTIF(Vertices[PageRank], "&gt;=" &amp; P11)</f>
        <v>2</v>
      </c>
      <c r="R10" s="37">
        <f t="shared" si="8"/>
        <v>0.18604651162790697</v>
      </c>
      <c r="S10" s="43">
        <f>COUNTIF(Vertices[Clustering Coefficient], "&gt;= " &amp; R10) - COUNTIF(Vertices[Clustering Coefficient], "&gt;=" &amp; R11)</f>
        <v>0</v>
      </c>
      <c r="T10" s="37" t="e">
        <f t="shared" ca="1" si="9"/>
        <v>#REF!</v>
      </c>
      <c r="U10" s="38" t="e">
        <f t="shared" ca="1" si="0"/>
        <v>#REF!</v>
      </c>
    </row>
    <row r="11" spans="1:24" x14ac:dyDescent="0.25">
      <c r="A11" s="72"/>
      <c r="B11" s="72"/>
      <c r="D11" s="32">
        <f t="shared" si="1"/>
        <v>7.9069767441860446</v>
      </c>
      <c r="E11" s="3">
        <f>COUNTIF(Vertices[Degree], "&gt;= " &amp; D11) - COUNTIF(Vertices[Degree], "&gt;=" &amp; D12)</f>
        <v>2</v>
      </c>
      <c r="F11" s="39">
        <f t="shared" si="2"/>
        <v>0</v>
      </c>
      <c r="G11" s="40">
        <f>COUNTIF(Vertices[In-Degree], "&gt;= " &amp; F11) - COUNTIF(Vertices[In-Degree], "&gt;=" &amp; F12)</f>
        <v>0</v>
      </c>
      <c r="H11" s="39">
        <f t="shared" si="3"/>
        <v>0</v>
      </c>
      <c r="I11" s="40">
        <f>COUNTIF(Vertices[Out-Degree], "&gt;= " &amp; H11) - COUNTIF(Vertices[Out-Degree], "&gt;=" &amp; H12)</f>
        <v>0</v>
      </c>
      <c r="J11" s="39">
        <f t="shared" si="4"/>
        <v>62.55523674418604</v>
      </c>
      <c r="K11" s="40">
        <f>COUNTIF(Vertices[Betweenness Centrality], "&gt;= " &amp; J11) - COUNTIF(Vertices[Betweenness Centrality], "&gt;=" &amp; J12)</f>
        <v>0</v>
      </c>
      <c r="L11" s="39">
        <f t="shared" si="5"/>
        <v>6.4616279069767413E-3</v>
      </c>
      <c r="M11" s="40">
        <f>COUNTIF(Vertices[Closeness Centrality], "&gt;= " &amp; L11) - COUNTIF(Vertices[Closeness Centrality], "&gt;=" &amp; L12)</f>
        <v>0</v>
      </c>
      <c r="N11" s="39">
        <f t="shared" si="6"/>
        <v>1.0535883720930235E-2</v>
      </c>
      <c r="O11" s="40">
        <f>COUNTIF(Vertices[Eigenvector Centrality], "&gt;= " &amp; N11) - COUNTIF(Vertices[Eigenvector Centrality], "&gt;=" &amp; N12)</f>
        <v>3</v>
      </c>
      <c r="P11" s="39">
        <f t="shared" si="7"/>
        <v>0.86271732558139558</v>
      </c>
      <c r="Q11" s="40">
        <f>COUNTIF(Vertices[PageRank], "&gt;= " &amp; P11) - COUNTIF(Vertices[PageRank], "&gt;=" &amp; P12)</f>
        <v>2</v>
      </c>
      <c r="R11" s="39">
        <f t="shared" si="8"/>
        <v>0.20930232558139533</v>
      </c>
      <c r="S11" s="44">
        <f>COUNTIF(Vertices[Clustering Coefficient], "&gt;= " &amp; R11) - COUNTIF(Vertices[Clustering Coefficient], "&gt;=" &amp; R12)</f>
        <v>0</v>
      </c>
      <c r="T11" s="39" t="e">
        <f t="shared" ca="1" si="9"/>
        <v>#REF!</v>
      </c>
      <c r="U11" s="40" t="e">
        <f t="shared" ca="1" si="0"/>
        <v>#REF!</v>
      </c>
    </row>
    <row r="12" spans="1:24" x14ac:dyDescent="0.25">
      <c r="A12" s="34" t="s">
        <v>170</v>
      </c>
      <c r="B12" s="34" t="s">
        <v>248</v>
      </c>
      <c r="D12" s="32">
        <f t="shared" si="1"/>
        <v>8.6744186046511604</v>
      </c>
      <c r="E12" s="3">
        <f>COUNTIF(Vertices[Degree], "&gt;= " &amp; D12) - COUNTIF(Vertices[Degree], "&gt;=" &amp; D13)</f>
        <v>3</v>
      </c>
      <c r="F12" s="37">
        <f t="shared" si="2"/>
        <v>0</v>
      </c>
      <c r="G12" s="38">
        <f>COUNTIF(Vertices[In-Degree], "&gt;= " &amp; F12) - COUNTIF(Vertices[In-Degree], "&gt;=" &amp; F13)</f>
        <v>0</v>
      </c>
      <c r="H12" s="37">
        <f t="shared" si="3"/>
        <v>0</v>
      </c>
      <c r="I12" s="38">
        <f>COUNTIF(Vertices[Out-Degree], "&gt;= " &amp; H12) - COUNTIF(Vertices[Out-Degree], "&gt;=" &amp; H13)</f>
        <v>0</v>
      </c>
      <c r="J12" s="37">
        <f t="shared" si="4"/>
        <v>69.505818604651154</v>
      </c>
      <c r="K12" s="38">
        <f>COUNTIF(Vertices[Betweenness Centrality], "&gt;= " &amp; J12) - COUNTIF(Vertices[Betweenness Centrality], "&gt;=" &amp; J13)</f>
        <v>0</v>
      </c>
      <c r="L12" s="37">
        <f t="shared" si="5"/>
        <v>6.5656976744186014E-3</v>
      </c>
      <c r="M12" s="38">
        <f>COUNTIF(Vertices[Closeness Centrality], "&gt;= " &amp; L12) - COUNTIF(Vertices[Closeness Centrality], "&gt;=" &amp; L13)</f>
        <v>3</v>
      </c>
      <c r="N12" s="37">
        <f t="shared" si="6"/>
        <v>1.1511093023255817E-2</v>
      </c>
      <c r="O12" s="38">
        <f>COUNTIF(Vertices[Eigenvector Centrality], "&gt;= " &amp; N12) - COUNTIF(Vertices[Eigenvector Centrality], "&gt;=" &amp; N13)</f>
        <v>0</v>
      </c>
      <c r="P12" s="37">
        <f t="shared" si="7"/>
        <v>0.933242139534884</v>
      </c>
      <c r="Q12" s="38">
        <f>COUNTIF(Vertices[PageRank], "&gt;= " &amp; P12) - COUNTIF(Vertices[PageRank], "&gt;=" &amp; P13)</f>
        <v>3</v>
      </c>
      <c r="R12" s="37">
        <f t="shared" si="8"/>
        <v>0.23255813953488369</v>
      </c>
      <c r="S12" s="43">
        <f>COUNTIF(Vertices[Clustering Coefficient], "&gt;= " &amp; R12) - COUNTIF(Vertices[Clustering Coefficient], "&gt;=" &amp; R13)</f>
        <v>0</v>
      </c>
      <c r="T12" s="37" t="e">
        <f t="shared" ca="1" si="9"/>
        <v>#REF!</v>
      </c>
      <c r="U12" s="38" t="e">
        <f t="shared" ca="1" si="0"/>
        <v>#REF!</v>
      </c>
    </row>
    <row r="13" spans="1:24" x14ac:dyDescent="0.25">
      <c r="A13" s="34" t="s">
        <v>171</v>
      </c>
      <c r="B13" s="34" t="s">
        <v>248</v>
      </c>
      <c r="D13" s="32">
        <f t="shared" si="1"/>
        <v>9.4418604651162763</v>
      </c>
      <c r="E13" s="3">
        <f>COUNTIF(Vertices[Degree], "&gt;= " &amp; D13) - COUNTIF(Vertices[Degree], "&gt;=" &amp; D14)</f>
        <v>3</v>
      </c>
      <c r="F13" s="39">
        <f t="shared" si="2"/>
        <v>0</v>
      </c>
      <c r="G13" s="40">
        <f>COUNTIF(Vertices[In-Degree], "&gt;= " &amp; F13) - COUNTIF(Vertices[In-Degree], "&gt;=" &amp; F14)</f>
        <v>0</v>
      </c>
      <c r="H13" s="39">
        <f t="shared" si="3"/>
        <v>0</v>
      </c>
      <c r="I13" s="40">
        <f>COUNTIF(Vertices[Out-Degree], "&gt;= " &amp; H13) - COUNTIF(Vertices[Out-Degree], "&gt;=" &amp; H14)</f>
        <v>0</v>
      </c>
      <c r="J13" s="39">
        <f t="shared" si="4"/>
        <v>76.456400465116275</v>
      </c>
      <c r="K13" s="40">
        <f>COUNTIF(Vertices[Betweenness Centrality], "&gt;= " &amp; J13) - COUNTIF(Vertices[Betweenness Centrality], "&gt;=" &amp; J14)</f>
        <v>1</v>
      </c>
      <c r="L13" s="39">
        <f t="shared" si="5"/>
        <v>6.6697674418604615E-3</v>
      </c>
      <c r="M13" s="40">
        <f>COUNTIF(Vertices[Closeness Centrality], "&gt;= " &amp; L13) - COUNTIF(Vertices[Closeness Centrality], "&gt;=" &amp; L14)</f>
        <v>2</v>
      </c>
      <c r="N13" s="39">
        <f t="shared" si="6"/>
        <v>1.24863023255814E-2</v>
      </c>
      <c r="O13" s="40">
        <f>COUNTIF(Vertices[Eigenvector Centrality], "&gt;= " &amp; N13) - COUNTIF(Vertices[Eigenvector Centrality], "&gt;=" &amp; N14)</f>
        <v>2</v>
      </c>
      <c r="P13" s="39">
        <f t="shared" si="7"/>
        <v>1.0037669534883724</v>
      </c>
      <c r="Q13" s="40">
        <f>COUNTIF(Vertices[PageRank], "&gt;= " &amp; P13) - COUNTIF(Vertices[PageRank], "&gt;=" &amp; P14)</f>
        <v>4</v>
      </c>
      <c r="R13" s="39">
        <f t="shared" si="8"/>
        <v>0.25581395348837205</v>
      </c>
      <c r="S13" s="44">
        <f>COUNTIF(Vertices[Clustering Coefficient], "&gt;= " &amp; R13) - COUNTIF(Vertices[Clustering Coefficient], "&gt;=" &amp; R14)</f>
        <v>0</v>
      </c>
      <c r="T13" s="39" t="e">
        <f t="shared" ca="1" si="9"/>
        <v>#REF!</v>
      </c>
      <c r="U13" s="40" t="e">
        <f t="shared" ca="1" si="0"/>
        <v>#REF!</v>
      </c>
    </row>
    <row r="14" spans="1:24" x14ac:dyDescent="0.25">
      <c r="A14" s="72"/>
      <c r="B14" s="72"/>
      <c r="D14" s="32">
        <f t="shared" si="1"/>
        <v>10.209302325581392</v>
      </c>
      <c r="E14" s="3">
        <f>COUNTIF(Vertices[Degree], "&gt;= " &amp; D14) - COUNTIF(Vertices[Degree], "&gt;=" &amp; D15)</f>
        <v>0</v>
      </c>
      <c r="F14" s="37">
        <f t="shared" si="2"/>
        <v>0</v>
      </c>
      <c r="G14" s="38">
        <f>COUNTIF(Vertices[In-Degree], "&gt;= " &amp; F14) - COUNTIF(Vertices[In-Degree], "&gt;=" &amp; F15)</f>
        <v>0</v>
      </c>
      <c r="H14" s="37">
        <f t="shared" si="3"/>
        <v>0</v>
      </c>
      <c r="I14" s="38">
        <f>COUNTIF(Vertices[Out-Degree], "&gt;= " &amp; H14) - COUNTIF(Vertices[Out-Degree], "&gt;=" &amp; H15)</f>
        <v>0</v>
      </c>
      <c r="J14" s="37">
        <f t="shared" si="4"/>
        <v>83.406982325581396</v>
      </c>
      <c r="K14" s="38">
        <f>COUNTIF(Vertices[Betweenness Centrality], "&gt;= " &amp; J14) - COUNTIF(Vertices[Betweenness Centrality], "&gt;=" &amp; J15)</f>
        <v>1</v>
      </c>
      <c r="L14" s="37">
        <f t="shared" si="5"/>
        <v>6.7738372093023216E-3</v>
      </c>
      <c r="M14" s="38">
        <f>COUNTIF(Vertices[Closeness Centrality], "&gt;= " &amp; L14) - COUNTIF(Vertices[Closeness Centrality], "&gt;=" &amp; L15)</f>
        <v>1</v>
      </c>
      <c r="N14" s="37">
        <f t="shared" si="6"/>
        <v>1.3461511627906982E-2</v>
      </c>
      <c r="O14" s="38">
        <f>COUNTIF(Vertices[Eigenvector Centrality], "&gt;= " &amp; N14) - COUNTIF(Vertices[Eigenvector Centrality], "&gt;=" &amp; N15)</f>
        <v>1</v>
      </c>
      <c r="P14" s="37">
        <f t="shared" si="7"/>
        <v>1.0742917674418608</v>
      </c>
      <c r="Q14" s="38">
        <f>COUNTIF(Vertices[PageRank], "&gt;= " &amp; P14) - COUNTIF(Vertices[PageRank], "&gt;=" &amp; P15)</f>
        <v>1</v>
      </c>
      <c r="R14" s="37">
        <f t="shared" si="8"/>
        <v>0.27906976744186041</v>
      </c>
      <c r="S14" s="43">
        <f>COUNTIF(Vertices[Clustering Coefficient], "&gt;= " &amp; R14) - COUNTIF(Vertices[Clustering Coefficient], "&gt;=" &amp; R15)</f>
        <v>0</v>
      </c>
      <c r="T14" s="37" t="e">
        <f t="shared" ca="1" si="9"/>
        <v>#REF!</v>
      </c>
      <c r="U14" s="38" t="e">
        <f t="shared" ca="1" si="0"/>
        <v>#REF!</v>
      </c>
    </row>
    <row r="15" spans="1:24" x14ac:dyDescent="0.25">
      <c r="A15" s="34" t="s">
        <v>152</v>
      </c>
      <c r="B15" s="34">
        <v>1</v>
      </c>
      <c r="D15" s="32">
        <f t="shared" si="1"/>
        <v>10.976744186046508</v>
      </c>
      <c r="E15" s="3">
        <f>COUNTIF(Vertices[Degree], "&gt;= " &amp; D15) - COUNTIF(Vertices[Degree], "&gt;=" &amp; D16)</f>
        <v>3</v>
      </c>
      <c r="F15" s="39">
        <f t="shared" si="2"/>
        <v>0</v>
      </c>
      <c r="G15" s="40">
        <f>COUNTIF(Vertices[In-Degree], "&gt;= " &amp; F15) - COUNTIF(Vertices[In-Degree], "&gt;=" &amp; F16)</f>
        <v>0</v>
      </c>
      <c r="H15" s="39">
        <f t="shared" si="3"/>
        <v>0</v>
      </c>
      <c r="I15" s="40">
        <f>COUNTIF(Vertices[Out-Degree], "&gt;= " &amp; H15) - COUNTIF(Vertices[Out-Degree], "&gt;=" &amp; H16)</f>
        <v>0</v>
      </c>
      <c r="J15" s="39">
        <f t="shared" si="4"/>
        <v>90.357564186046517</v>
      </c>
      <c r="K15" s="40">
        <f>COUNTIF(Vertices[Betweenness Centrality], "&gt;= " &amp; J15) - COUNTIF(Vertices[Betweenness Centrality], "&gt;=" &amp; J16)</f>
        <v>0</v>
      </c>
      <c r="L15" s="39">
        <f t="shared" si="5"/>
        <v>6.8779069767441817E-3</v>
      </c>
      <c r="M15" s="40">
        <f>COUNTIF(Vertices[Closeness Centrality], "&gt;= " &amp; L15) - COUNTIF(Vertices[Closeness Centrality], "&gt;=" &amp; L16)</f>
        <v>1</v>
      </c>
      <c r="N15" s="39">
        <f t="shared" si="6"/>
        <v>1.4436720930232565E-2</v>
      </c>
      <c r="O15" s="40">
        <f>COUNTIF(Vertices[Eigenvector Centrality], "&gt;= " &amp; N15) - COUNTIF(Vertices[Eigenvector Centrality], "&gt;=" &amp; N16)</f>
        <v>0</v>
      </c>
      <c r="P15" s="39">
        <f t="shared" si="7"/>
        <v>1.1448165813953493</v>
      </c>
      <c r="Q15" s="40">
        <f>COUNTIF(Vertices[PageRank], "&gt;= " &amp; P15) - COUNTIF(Vertices[PageRank], "&gt;=" &amp; P16)</f>
        <v>2</v>
      </c>
      <c r="R15" s="39">
        <f t="shared" si="8"/>
        <v>0.30232558139534876</v>
      </c>
      <c r="S15" s="44">
        <f>COUNTIF(Vertices[Clustering Coefficient], "&gt;= " &amp; R15) - COUNTIF(Vertices[Clustering Coefficient], "&gt;=" &amp; R16)</f>
        <v>1</v>
      </c>
      <c r="T15" s="39" t="e">
        <f t="shared" ca="1" si="9"/>
        <v>#REF!</v>
      </c>
      <c r="U15" s="40" t="e">
        <f t="shared" ca="1" si="0"/>
        <v>#REF!</v>
      </c>
    </row>
    <row r="16" spans="1:24" x14ac:dyDescent="0.25">
      <c r="A16" s="34" t="s">
        <v>153</v>
      </c>
      <c r="B16" s="34">
        <v>0</v>
      </c>
      <c r="D16" s="32">
        <f t="shared" si="1"/>
        <v>11.744186046511624</v>
      </c>
      <c r="E16" s="3">
        <f>COUNTIF(Vertices[Degree], "&gt;= " &amp; D16) - COUNTIF(Vertices[Degree], "&gt;=" &amp; D17)</f>
        <v>2</v>
      </c>
      <c r="F16" s="37">
        <f t="shared" si="2"/>
        <v>0</v>
      </c>
      <c r="G16" s="38">
        <f>COUNTIF(Vertices[In-Degree], "&gt;= " &amp; F16) - COUNTIF(Vertices[In-Degree], "&gt;=" &amp; F17)</f>
        <v>0</v>
      </c>
      <c r="H16" s="37">
        <f t="shared" si="3"/>
        <v>0</v>
      </c>
      <c r="I16" s="38">
        <f>COUNTIF(Vertices[Out-Degree], "&gt;= " &amp; H16) - COUNTIF(Vertices[Out-Degree], "&gt;=" &amp; H17)</f>
        <v>0</v>
      </c>
      <c r="J16" s="37">
        <f t="shared" si="4"/>
        <v>97.308146046511638</v>
      </c>
      <c r="K16" s="38">
        <f>COUNTIF(Vertices[Betweenness Centrality], "&gt;= " &amp; J16) - COUNTIF(Vertices[Betweenness Centrality], "&gt;=" &amp; J17)</f>
        <v>0</v>
      </c>
      <c r="L16" s="37">
        <f t="shared" si="5"/>
        <v>6.9819767441860418E-3</v>
      </c>
      <c r="M16" s="38">
        <f>COUNTIF(Vertices[Closeness Centrality], "&gt;= " &amp; L16) - COUNTIF(Vertices[Closeness Centrality], "&gt;=" &amp; L17)</f>
        <v>4</v>
      </c>
      <c r="N16" s="37">
        <f t="shared" si="6"/>
        <v>1.5411930232558147E-2</v>
      </c>
      <c r="O16" s="38">
        <f>COUNTIF(Vertices[Eigenvector Centrality], "&gt;= " &amp; N16) - COUNTIF(Vertices[Eigenvector Centrality], "&gt;=" &amp; N17)</f>
        <v>2</v>
      </c>
      <c r="P16" s="37">
        <f t="shared" si="7"/>
        <v>1.2153413953488377</v>
      </c>
      <c r="Q16" s="38">
        <f>COUNTIF(Vertices[PageRank], "&gt;= " &amp; P16) - COUNTIF(Vertices[PageRank], "&gt;=" &amp; P17)</f>
        <v>1</v>
      </c>
      <c r="R16" s="37">
        <f t="shared" si="8"/>
        <v>0.32558139534883712</v>
      </c>
      <c r="S16" s="43">
        <f>COUNTIF(Vertices[Clustering Coefficient], "&gt;= " &amp; R16) - COUNTIF(Vertices[Clustering Coefficient], "&gt;=" &amp; R17)</f>
        <v>4</v>
      </c>
      <c r="T16" s="37" t="e">
        <f t="shared" ca="1" si="9"/>
        <v>#REF!</v>
      </c>
      <c r="U16" s="38" t="e">
        <f t="shared" ca="1" si="0"/>
        <v>#REF!</v>
      </c>
    </row>
    <row r="17" spans="1:21" x14ac:dyDescent="0.25">
      <c r="A17" s="34" t="s">
        <v>154</v>
      </c>
      <c r="B17" s="34">
        <v>68</v>
      </c>
      <c r="D17" s="32">
        <f t="shared" si="1"/>
        <v>12.51162790697674</v>
      </c>
      <c r="E17" s="3">
        <f>COUNTIF(Vertices[Degree], "&gt;= " &amp; D17) - COUNTIF(Vertices[Degree], "&gt;=" &amp; D18)</f>
        <v>2</v>
      </c>
      <c r="F17" s="39">
        <f t="shared" si="2"/>
        <v>0</v>
      </c>
      <c r="G17" s="40">
        <f>COUNTIF(Vertices[In-Degree], "&gt;= " &amp; F17) - COUNTIF(Vertices[In-Degree], "&gt;=" &amp; F18)</f>
        <v>0</v>
      </c>
      <c r="H17" s="39">
        <f t="shared" si="3"/>
        <v>0</v>
      </c>
      <c r="I17" s="40">
        <f>COUNTIF(Vertices[Out-Degree], "&gt;= " &amp; H17) - COUNTIF(Vertices[Out-Degree], "&gt;=" &amp; H18)</f>
        <v>0</v>
      </c>
      <c r="J17" s="39">
        <f t="shared" si="4"/>
        <v>104.25872790697676</v>
      </c>
      <c r="K17" s="40">
        <f>COUNTIF(Vertices[Betweenness Centrality], "&gt;= " &amp; J17) - COUNTIF(Vertices[Betweenness Centrality], "&gt;=" &amp; J18)</f>
        <v>0</v>
      </c>
      <c r="L17" s="39">
        <f t="shared" si="5"/>
        <v>7.0860465116279019E-3</v>
      </c>
      <c r="M17" s="40">
        <f>COUNTIF(Vertices[Closeness Centrality], "&gt;= " &amp; L17) - COUNTIF(Vertices[Closeness Centrality], "&gt;=" &amp; L18)</f>
        <v>1</v>
      </c>
      <c r="N17" s="39">
        <f t="shared" si="6"/>
        <v>1.638713953488373E-2</v>
      </c>
      <c r="O17" s="40">
        <f>COUNTIF(Vertices[Eigenvector Centrality], "&gt;= " &amp; N17) - COUNTIF(Vertices[Eigenvector Centrality], "&gt;=" &amp; N18)</f>
        <v>1</v>
      </c>
      <c r="P17" s="39">
        <f t="shared" si="7"/>
        <v>1.2858662093023261</v>
      </c>
      <c r="Q17" s="40">
        <f>COUNTIF(Vertices[PageRank], "&gt;= " &amp; P17) - COUNTIF(Vertices[PageRank], "&gt;=" &amp; P18)</f>
        <v>0</v>
      </c>
      <c r="R17" s="39">
        <f t="shared" si="8"/>
        <v>0.34883720930232548</v>
      </c>
      <c r="S17" s="44">
        <f>COUNTIF(Vertices[Clustering Coefficient], "&gt;= " &amp; R17) - COUNTIF(Vertices[Clustering Coefficient], "&gt;=" &amp; R18)</f>
        <v>1</v>
      </c>
      <c r="T17" s="39" t="e">
        <f t="shared" ca="1" si="9"/>
        <v>#REF!</v>
      </c>
      <c r="U17" s="40" t="e">
        <f t="shared" ca="1" si="0"/>
        <v>#REF!</v>
      </c>
    </row>
    <row r="18" spans="1:21" x14ac:dyDescent="0.25">
      <c r="A18" s="34" t="s">
        <v>155</v>
      </c>
      <c r="B18" s="34">
        <v>333</v>
      </c>
      <c r="D18" s="32">
        <f t="shared" si="1"/>
        <v>13.279069767441856</v>
      </c>
      <c r="E18" s="3">
        <f>COUNTIF(Vertices[Degree], "&gt;= " &amp; D18) - COUNTIF(Vertices[Degree], "&gt;=" &amp; D19)</f>
        <v>0</v>
      </c>
      <c r="F18" s="37">
        <f t="shared" si="2"/>
        <v>0</v>
      </c>
      <c r="G18" s="38">
        <f>COUNTIF(Vertices[In-Degree], "&gt;= " &amp; F18) - COUNTIF(Vertices[In-Degree], "&gt;=" &amp; F19)</f>
        <v>0</v>
      </c>
      <c r="H18" s="37">
        <f t="shared" si="3"/>
        <v>0</v>
      </c>
      <c r="I18" s="38">
        <f>COUNTIF(Vertices[Out-Degree], "&gt;= " &amp; H18) - COUNTIF(Vertices[Out-Degree], "&gt;=" &amp; H19)</f>
        <v>0</v>
      </c>
      <c r="J18" s="37">
        <f t="shared" si="4"/>
        <v>111.20930976744188</v>
      </c>
      <c r="K18" s="38">
        <f>COUNTIF(Vertices[Betweenness Centrality], "&gt;= " &amp; J18) - COUNTIF(Vertices[Betweenness Centrality], "&gt;=" &amp; J19)</f>
        <v>2</v>
      </c>
      <c r="L18" s="37">
        <f t="shared" si="5"/>
        <v>7.190116279069762E-3</v>
      </c>
      <c r="M18" s="38">
        <f>COUNTIF(Vertices[Closeness Centrality], "&gt;= " &amp; L18) - COUNTIF(Vertices[Closeness Centrality], "&gt;=" &amp; L19)</f>
        <v>2</v>
      </c>
      <c r="N18" s="37">
        <f t="shared" si="6"/>
        <v>1.7362348837209312E-2</v>
      </c>
      <c r="O18" s="38">
        <f>COUNTIF(Vertices[Eigenvector Centrality], "&gt;= " &amp; N18) - COUNTIF(Vertices[Eigenvector Centrality], "&gt;=" &amp; N19)</f>
        <v>1</v>
      </c>
      <c r="P18" s="37">
        <f t="shared" si="7"/>
        <v>1.3563910232558145</v>
      </c>
      <c r="Q18" s="38">
        <f>COUNTIF(Vertices[PageRank], "&gt;= " &amp; P18) - COUNTIF(Vertices[PageRank], "&gt;=" &amp; P19)</f>
        <v>0</v>
      </c>
      <c r="R18" s="37">
        <f t="shared" si="8"/>
        <v>0.37209302325581384</v>
      </c>
      <c r="S18" s="43">
        <f>COUNTIF(Vertices[Clustering Coefficient], "&gt;= " &amp; R18) - COUNTIF(Vertices[Clustering Coefficient], "&gt;=" &amp; R19)</f>
        <v>1</v>
      </c>
      <c r="T18" s="37" t="e">
        <f t="shared" ca="1" si="9"/>
        <v>#REF!</v>
      </c>
      <c r="U18" s="38" t="e">
        <f t="shared" ca="1" si="0"/>
        <v>#REF!</v>
      </c>
    </row>
    <row r="19" spans="1:21" x14ac:dyDescent="0.25">
      <c r="A19" s="72"/>
      <c r="B19" s="72"/>
      <c r="D19" s="32">
        <f t="shared" si="1"/>
        <v>14.046511627906971</v>
      </c>
      <c r="E19" s="3">
        <f>COUNTIF(Vertices[Degree], "&gt;= " &amp; D19) - COUNTIF(Vertices[Degree], "&gt;=" &amp; D20)</f>
        <v>0</v>
      </c>
      <c r="F19" s="39">
        <f t="shared" si="2"/>
        <v>0</v>
      </c>
      <c r="G19" s="40">
        <f>COUNTIF(Vertices[In-Degree], "&gt;= " &amp; F19) - COUNTIF(Vertices[In-Degree], "&gt;=" &amp; F20)</f>
        <v>0</v>
      </c>
      <c r="H19" s="39">
        <f t="shared" si="3"/>
        <v>0</v>
      </c>
      <c r="I19" s="40">
        <f>COUNTIF(Vertices[Out-Degree], "&gt;= " &amp; H19) - COUNTIF(Vertices[Out-Degree], "&gt;=" &amp; H20)</f>
        <v>0</v>
      </c>
      <c r="J19" s="39">
        <f t="shared" si="4"/>
        <v>118.159891627907</v>
      </c>
      <c r="K19" s="40">
        <f>COUNTIF(Vertices[Betweenness Centrality], "&gt;= " &amp; J19) - COUNTIF(Vertices[Betweenness Centrality], "&gt;=" &amp; J20)</f>
        <v>1</v>
      </c>
      <c r="L19" s="39">
        <f t="shared" si="5"/>
        <v>7.2941860465116221E-3</v>
      </c>
      <c r="M19" s="40">
        <f>COUNTIF(Vertices[Closeness Centrality], "&gt;= " &amp; L19) - COUNTIF(Vertices[Closeness Centrality], "&gt;=" &amp; L20)</f>
        <v>0</v>
      </c>
      <c r="N19" s="39">
        <f t="shared" si="6"/>
        <v>1.8337558139534894E-2</v>
      </c>
      <c r="O19" s="40">
        <f>COUNTIF(Vertices[Eigenvector Centrality], "&gt;= " &amp; N19) - COUNTIF(Vertices[Eigenvector Centrality], "&gt;=" &amp; N20)</f>
        <v>0</v>
      </c>
      <c r="P19" s="39">
        <f t="shared" si="7"/>
        <v>1.4269158372093029</v>
      </c>
      <c r="Q19" s="40">
        <f>COUNTIF(Vertices[PageRank], "&gt;= " &amp; P19) - COUNTIF(Vertices[PageRank], "&gt;=" &amp; P20)</f>
        <v>1</v>
      </c>
      <c r="R19" s="39">
        <f t="shared" si="8"/>
        <v>0.3953488372093022</v>
      </c>
      <c r="S19" s="44">
        <f>COUNTIF(Vertices[Clustering Coefficient], "&gt;= " &amp; R19) - COUNTIF(Vertices[Clustering Coefficient], "&gt;=" &amp; R20)</f>
        <v>0</v>
      </c>
      <c r="T19" s="39" t="e">
        <f t="shared" ca="1" si="9"/>
        <v>#REF!</v>
      </c>
      <c r="U19" s="40" t="e">
        <f t="shared" ca="1" si="0"/>
        <v>#REF!</v>
      </c>
    </row>
    <row r="20" spans="1:21" x14ac:dyDescent="0.25">
      <c r="A20" s="34" t="s">
        <v>156</v>
      </c>
      <c r="B20" s="34">
        <v>4</v>
      </c>
      <c r="D20" s="32">
        <f t="shared" si="1"/>
        <v>14.813953488372087</v>
      </c>
      <c r="E20" s="3">
        <f>COUNTIF(Vertices[Degree], "&gt;= " &amp; D20) - COUNTIF(Vertices[Degree], "&gt;=" &amp; D21)</f>
        <v>0</v>
      </c>
      <c r="F20" s="37">
        <f t="shared" si="2"/>
        <v>0</v>
      </c>
      <c r="G20" s="38">
        <f>COUNTIF(Vertices[In-Degree], "&gt;= " &amp; F20) - COUNTIF(Vertices[In-Degree], "&gt;=" &amp; F21)</f>
        <v>0</v>
      </c>
      <c r="H20" s="37">
        <f t="shared" si="3"/>
        <v>0</v>
      </c>
      <c r="I20" s="38">
        <f>COUNTIF(Vertices[Out-Degree], "&gt;= " &amp; H20) - COUNTIF(Vertices[Out-Degree], "&gt;=" &amp; H21)</f>
        <v>0</v>
      </c>
      <c r="J20" s="37">
        <f t="shared" si="4"/>
        <v>125.11047348837212</v>
      </c>
      <c r="K20" s="38">
        <f>COUNTIF(Vertices[Betweenness Centrality], "&gt;= " &amp; J20) - COUNTIF(Vertices[Betweenness Centrality], "&gt;=" &amp; J21)</f>
        <v>0</v>
      </c>
      <c r="L20" s="37">
        <f t="shared" si="5"/>
        <v>7.3982558139534822E-3</v>
      </c>
      <c r="M20" s="38">
        <f>COUNTIF(Vertices[Closeness Centrality], "&gt;= " &amp; L20) - COUNTIF(Vertices[Closeness Centrality], "&gt;=" &amp; L21)</f>
        <v>5</v>
      </c>
      <c r="N20" s="37">
        <f t="shared" si="6"/>
        <v>1.9312767441860477E-2</v>
      </c>
      <c r="O20" s="38">
        <f>COUNTIF(Vertices[Eigenvector Centrality], "&gt;= " &amp; N20) - COUNTIF(Vertices[Eigenvector Centrality], "&gt;=" &amp; N21)</f>
        <v>1</v>
      </c>
      <c r="P20" s="37">
        <f t="shared" si="7"/>
        <v>1.4974406511627913</v>
      </c>
      <c r="Q20" s="38">
        <f>COUNTIF(Vertices[PageRank], "&gt;= " &amp; P20) - COUNTIF(Vertices[PageRank], "&gt;=" &amp; P21)</f>
        <v>0</v>
      </c>
      <c r="R20" s="37">
        <f t="shared" si="8"/>
        <v>0.41860465116279055</v>
      </c>
      <c r="S20" s="43">
        <f>COUNTIF(Vertices[Clustering Coefficient], "&gt;= " &amp; R20) - COUNTIF(Vertices[Clustering Coefficient], "&gt;=" &amp; R21)</f>
        <v>3</v>
      </c>
      <c r="T20" s="37" t="e">
        <f t="shared" ca="1" si="9"/>
        <v>#REF!</v>
      </c>
      <c r="U20" s="38" t="e">
        <f t="shared" ca="1" si="0"/>
        <v>#REF!</v>
      </c>
    </row>
    <row r="21" spans="1:21" x14ac:dyDescent="0.25">
      <c r="A21" s="34" t="s">
        <v>157</v>
      </c>
      <c r="B21" s="34">
        <v>2.1366779999999999</v>
      </c>
      <c r="D21" s="32">
        <f t="shared" si="1"/>
        <v>15.581395348837203</v>
      </c>
      <c r="E21" s="3">
        <f>COUNTIF(Vertices[Degree], "&gt;= " &amp; D21) - COUNTIF(Vertices[Degree], "&gt;=" &amp; D22)</f>
        <v>1</v>
      </c>
      <c r="F21" s="39">
        <f t="shared" si="2"/>
        <v>0</v>
      </c>
      <c r="G21" s="40">
        <f>COUNTIF(Vertices[In-Degree], "&gt;= " &amp; F21) - COUNTIF(Vertices[In-Degree], "&gt;=" &amp; F22)</f>
        <v>0</v>
      </c>
      <c r="H21" s="39">
        <f t="shared" si="3"/>
        <v>0</v>
      </c>
      <c r="I21" s="40">
        <f>COUNTIF(Vertices[Out-Degree], "&gt;= " &amp; H21) - COUNTIF(Vertices[Out-Degree], "&gt;=" &amp; H22)</f>
        <v>0</v>
      </c>
      <c r="J21" s="39">
        <f t="shared" si="4"/>
        <v>132.06105534883724</v>
      </c>
      <c r="K21" s="40">
        <f>COUNTIF(Vertices[Betweenness Centrality], "&gt;= " &amp; J21) - COUNTIF(Vertices[Betweenness Centrality], "&gt;=" &amp; J22)</f>
        <v>1</v>
      </c>
      <c r="L21" s="39">
        <f t="shared" si="5"/>
        <v>7.5023255813953423E-3</v>
      </c>
      <c r="M21" s="40">
        <f>COUNTIF(Vertices[Closeness Centrality], "&gt;= " &amp; L21) - COUNTIF(Vertices[Closeness Centrality], "&gt;=" &amp; L22)</f>
        <v>0</v>
      </c>
      <c r="N21" s="39">
        <f t="shared" si="6"/>
        <v>2.0287976744186059E-2</v>
      </c>
      <c r="O21" s="40">
        <f>COUNTIF(Vertices[Eigenvector Centrality], "&gt;= " &amp; N21) - COUNTIF(Vertices[Eigenvector Centrality], "&gt;=" &amp; N22)</f>
        <v>4</v>
      </c>
      <c r="P21" s="39">
        <f t="shared" si="7"/>
        <v>1.5679654651162798</v>
      </c>
      <c r="Q21" s="40">
        <f>COUNTIF(Vertices[PageRank], "&gt;= " &amp; P21) - COUNTIF(Vertices[PageRank], "&gt;=" &amp; P22)</f>
        <v>1</v>
      </c>
      <c r="R21" s="39">
        <f t="shared" si="8"/>
        <v>0.44186046511627891</v>
      </c>
      <c r="S21" s="44">
        <f>COUNTIF(Vertices[Clustering Coefficient], "&gt;= " &amp; R21) - COUNTIF(Vertices[Clustering Coefficient], "&gt;=" &amp; R22)</f>
        <v>0</v>
      </c>
      <c r="T21" s="39" t="e">
        <f t="shared" ca="1" si="9"/>
        <v>#REF!</v>
      </c>
      <c r="U21" s="40" t="e">
        <f t="shared" ca="1" si="0"/>
        <v>#REF!</v>
      </c>
    </row>
    <row r="22" spans="1:21" x14ac:dyDescent="0.25">
      <c r="A22" s="72"/>
      <c r="B22" s="72"/>
      <c r="D22" s="32">
        <f t="shared" si="1"/>
        <v>16.348837209302321</v>
      </c>
      <c r="E22" s="3">
        <f>COUNTIF(Vertices[Degree], "&gt;= " &amp; D22) - COUNTIF(Vertices[Degree], "&gt;=" &amp; D23)</f>
        <v>2</v>
      </c>
      <c r="F22" s="37">
        <f t="shared" si="2"/>
        <v>0</v>
      </c>
      <c r="G22" s="38">
        <f>COUNTIF(Vertices[In-Degree], "&gt;= " &amp; F22) - COUNTIF(Vertices[In-Degree], "&gt;=" &amp; F23)</f>
        <v>0</v>
      </c>
      <c r="H22" s="37">
        <f t="shared" si="3"/>
        <v>0</v>
      </c>
      <c r="I22" s="38">
        <f>COUNTIF(Vertices[Out-Degree], "&gt;= " &amp; H22) - COUNTIF(Vertices[Out-Degree], "&gt;=" &amp; H23)</f>
        <v>0</v>
      </c>
      <c r="J22" s="37">
        <f t="shared" si="4"/>
        <v>139.01163720930236</v>
      </c>
      <c r="K22" s="38">
        <f>COUNTIF(Vertices[Betweenness Centrality], "&gt;= " &amp; J22) - COUNTIF(Vertices[Betweenness Centrality], "&gt;=" &amp; J23)</f>
        <v>0</v>
      </c>
      <c r="L22" s="37">
        <f t="shared" si="5"/>
        <v>7.6063953488372023E-3</v>
      </c>
      <c r="M22" s="38">
        <f>COUNTIF(Vertices[Closeness Centrality], "&gt;= " &amp; L22) - COUNTIF(Vertices[Closeness Centrality], "&gt;=" &amp; L23)</f>
        <v>1</v>
      </c>
      <c r="N22" s="37">
        <f t="shared" si="6"/>
        <v>2.1263186046511642E-2</v>
      </c>
      <c r="O22" s="38">
        <f>COUNTIF(Vertices[Eigenvector Centrality], "&gt;= " &amp; N22) - COUNTIF(Vertices[Eigenvector Centrality], "&gt;=" &amp; N23)</f>
        <v>0</v>
      </c>
      <c r="P22" s="37">
        <f t="shared" si="7"/>
        <v>1.6384902790697682</v>
      </c>
      <c r="Q22" s="38">
        <f>COUNTIF(Vertices[PageRank], "&gt;= " &amp; P22) - COUNTIF(Vertices[PageRank], "&gt;=" &amp; P23)</f>
        <v>1</v>
      </c>
      <c r="R22" s="37">
        <f t="shared" si="8"/>
        <v>0.46511627906976727</v>
      </c>
      <c r="S22" s="43">
        <f>COUNTIF(Vertices[Clustering Coefficient], "&gt;= " &amp; R22) - COUNTIF(Vertices[Clustering Coefficient], "&gt;=" &amp; R23)</f>
        <v>1</v>
      </c>
      <c r="T22" s="37" t="e">
        <f t="shared" ca="1" si="9"/>
        <v>#REF!</v>
      </c>
      <c r="U22" s="38" t="e">
        <f t="shared" ca="1" si="0"/>
        <v>#REF!</v>
      </c>
    </row>
    <row r="23" spans="1:21" x14ac:dyDescent="0.25">
      <c r="A23" s="34" t="s">
        <v>158</v>
      </c>
      <c r="B23" s="34">
        <v>0.14618086040386305</v>
      </c>
      <c r="D23" s="32">
        <f t="shared" si="1"/>
        <v>17.116279069767437</v>
      </c>
      <c r="E23" s="3">
        <f>COUNTIF(Vertices[Degree], "&gt;= " &amp; D23) - COUNTIF(Vertices[Degree], "&gt;=" &amp; D24)</f>
        <v>0</v>
      </c>
      <c r="F23" s="39">
        <f t="shared" si="2"/>
        <v>0</v>
      </c>
      <c r="G23" s="40">
        <f>COUNTIF(Vertices[In-Degree], "&gt;= " &amp; F23) - COUNTIF(Vertices[In-Degree], "&gt;=" &amp; F24)</f>
        <v>0</v>
      </c>
      <c r="H23" s="39">
        <f t="shared" si="3"/>
        <v>0</v>
      </c>
      <c r="I23" s="40">
        <f>COUNTIF(Vertices[Out-Degree], "&gt;= " &amp; H23) - COUNTIF(Vertices[Out-Degree], "&gt;=" &amp; H24)</f>
        <v>0</v>
      </c>
      <c r="J23" s="39">
        <f t="shared" si="4"/>
        <v>145.96221906976749</v>
      </c>
      <c r="K23" s="40">
        <f>COUNTIF(Vertices[Betweenness Centrality], "&gt;= " &amp; J23) - COUNTIF(Vertices[Betweenness Centrality], "&gt;=" &amp; J24)</f>
        <v>0</v>
      </c>
      <c r="L23" s="39">
        <f t="shared" si="5"/>
        <v>7.7104651162790624E-3</v>
      </c>
      <c r="M23" s="40">
        <f>COUNTIF(Vertices[Closeness Centrality], "&gt;= " &amp; L23) - COUNTIF(Vertices[Closeness Centrality], "&gt;=" &amp; L24)</f>
        <v>1</v>
      </c>
      <c r="N23" s="39">
        <f t="shared" si="6"/>
        <v>2.2238395348837224E-2</v>
      </c>
      <c r="O23" s="40">
        <f>COUNTIF(Vertices[Eigenvector Centrality], "&gt;= " &amp; N23) - COUNTIF(Vertices[Eigenvector Centrality], "&gt;=" &amp; N24)</f>
        <v>1</v>
      </c>
      <c r="P23" s="39">
        <f t="shared" si="7"/>
        <v>1.7090150930232566</v>
      </c>
      <c r="Q23" s="40">
        <f>COUNTIF(Vertices[PageRank], "&gt;= " &amp; P23) - COUNTIF(Vertices[PageRank], "&gt;=" &amp; P24)</f>
        <v>1</v>
      </c>
      <c r="R23" s="39">
        <f t="shared" si="8"/>
        <v>0.48837209302325563</v>
      </c>
      <c r="S23" s="44">
        <f>COUNTIF(Vertices[Clustering Coefficient], "&gt;= " &amp; R23) - COUNTIF(Vertices[Clustering Coefficient], "&gt;=" &amp; R24)</f>
        <v>2</v>
      </c>
      <c r="T23" s="39" t="e">
        <f t="shared" ca="1" si="9"/>
        <v>#REF!</v>
      </c>
      <c r="U23" s="40" t="e">
        <f t="shared" ca="1" si="0"/>
        <v>#REF!</v>
      </c>
    </row>
    <row r="24" spans="1:21" x14ac:dyDescent="0.25">
      <c r="A24" s="34" t="s">
        <v>246</v>
      </c>
      <c r="B24" s="34">
        <v>0</v>
      </c>
      <c r="D24" s="32">
        <f t="shared" si="1"/>
        <v>17.883720930232553</v>
      </c>
      <c r="E24" s="3">
        <f>COUNTIF(Vertices[Degree], "&gt;= " &amp; D24) - COUNTIF(Vertices[Degree], "&gt;=" &amp; D25)</f>
        <v>0</v>
      </c>
      <c r="F24" s="37">
        <f t="shared" si="2"/>
        <v>0</v>
      </c>
      <c r="G24" s="38">
        <f>COUNTIF(Vertices[In-Degree], "&gt;= " &amp; F24) - COUNTIF(Vertices[In-Degree], "&gt;=" &amp; F25)</f>
        <v>0</v>
      </c>
      <c r="H24" s="37">
        <f t="shared" si="3"/>
        <v>0</v>
      </c>
      <c r="I24" s="38">
        <f>COUNTIF(Vertices[Out-Degree], "&gt;= " &amp; H24) - COUNTIF(Vertices[Out-Degree], "&gt;=" &amp; H25)</f>
        <v>0</v>
      </c>
      <c r="J24" s="37">
        <f t="shared" si="4"/>
        <v>152.91280093023261</v>
      </c>
      <c r="K24" s="38">
        <f>COUNTIF(Vertices[Betweenness Centrality], "&gt;= " &amp; J24) - COUNTIF(Vertices[Betweenness Centrality], "&gt;=" &amp; J25)</f>
        <v>1</v>
      </c>
      <c r="L24" s="37">
        <f t="shared" si="5"/>
        <v>7.8145348837209225E-3</v>
      </c>
      <c r="M24" s="38">
        <f>COUNTIF(Vertices[Closeness Centrality], "&gt;= " &amp; L24) - COUNTIF(Vertices[Closeness Centrality], "&gt;=" &amp; L25)</f>
        <v>0</v>
      </c>
      <c r="N24" s="37">
        <f t="shared" si="6"/>
        <v>2.3213604651162806E-2</v>
      </c>
      <c r="O24" s="38">
        <f>COUNTIF(Vertices[Eigenvector Centrality], "&gt;= " &amp; N24) - COUNTIF(Vertices[Eigenvector Centrality], "&gt;=" &amp; N25)</f>
        <v>0</v>
      </c>
      <c r="P24" s="37">
        <f t="shared" si="7"/>
        <v>1.779539906976745</v>
      </c>
      <c r="Q24" s="38">
        <f>COUNTIF(Vertices[PageRank], "&gt;= " &amp; P24) - COUNTIF(Vertices[PageRank], "&gt;=" &amp; P25)</f>
        <v>0</v>
      </c>
      <c r="R24" s="37">
        <f t="shared" si="8"/>
        <v>0.51162790697674398</v>
      </c>
      <c r="S24" s="43">
        <f>COUNTIF(Vertices[Clustering Coefficient], "&gt;= " &amp; R24) - COUNTIF(Vertices[Clustering Coefficient], "&gt;=" &amp; R25)</f>
        <v>3</v>
      </c>
      <c r="T24" s="37" t="e">
        <f t="shared" ca="1" si="9"/>
        <v>#REF!</v>
      </c>
      <c r="U24" s="38" t="e">
        <f t="shared" ca="1" si="0"/>
        <v>#REF!</v>
      </c>
    </row>
    <row r="25" spans="1:21" x14ac:dyDescent="0.25">
      <c r="A25" s="72"/>
      <c r="B25" s="72"/>
      <c r="D25" s="32">
        <f t="shared" si="1"/>
        <v>18.651162790697668</v>
      </c>
      <c r="E25" s="3">
        <f>COUNTIF(Vertices[Degree], "&gt;= " &amp; D25) - COUNTIF(Vertices[Degree], "&gt;=" &amp; D26)</f>
        <v>0</v>
      </c>
      <c r="F25" s="39">
        <f t="shared" si="2"/>
        <v>0</v>
      </c>
      <c r="G25" s="40">
        <f>COUNTIF(Vertices[In-Degree], "&gt;= " &amp; F25) - COUNTIF(Vertices[In-Degree], "&gt;=" &amp; F26)</f>
        <v>0</v>
      </c>
      <c r="H25" s="39">
        <f t="shared" si="3"/>
        <v>0</v>
      </c>
      <c r="I25" s="40">
        <f>COUNTIF(Vertices[Out-Degree], "&gt;= " &amp; H25) - COUNTIF(Vertices[Out-Degree], "&gt;=" &amp; H26)</f>
        <v>0</v>
      </c>
      <c r="J25" s="39">
        <f t="shared" si="4"/>
        <v>159.86338279069773</v>
      </c>
      <c r="K25" s="40">
        <f>COUNTIF(Vertices[Betweenness Centrality], "&gt;= " &amp; J25) - COUNTIF(Vertices[Betweenness Centrality], "&gt;=" &amp; J26)</f>
        <v>0</v>
      </c>
      <c r="L25" s="39">
        <f t="shared" si="5"/>
        <v>7.9186046511627826E-3</v>
      </c>
      <c r="M25" s="40">
        <f>COUNTIF(Vertices[Closeness Centrality], "&gt;= " &amp; L25) - COUNTIF(Vertices[Closeness Centrality], "&gt;=" &amp; L26)</f>
        <v>1</v>
      </c>
      <c r="N25" s="39">
        <f t="shared" si="6"/>
        <v>2.4188813953488389E-2</v>
      </c>
      <c r="O25" s="40">
        <f>COUNTIF(Vertices[Eigenvector Centrality], "&gt;= " &amp; N25) - COUNTIF(Vertices[Eigenvector Centrality], "&gt;=" &amp; N26)</f>
        <v>1</v>
      </c>
      <c r="P25" s="39">
        <f t="shared" si="7"/>
        <v>1.8500647209302334</v>
      </c>
      <c r="Q25" s="40">
        <f>COUNTIF(Vertices[PageRank], "&gt;= " &amp; P25) - COUNTIF(Vertices[PageRank], "&gt;=" &amp; P26)</f>
        <v>0</v>
      </c>
      <c r="R25" s="39">
        <f t="shared" si="8"/>
        <v>0.5348837209302324</v>
      </c>
      <c r="S25" s="44">
        <f>COUNTIF(Vertices[Clustering Coefficient], "&gt;= " &amp; R25) - COUNTIF(Vertices[Clustering Coefficient], "&gt;=" &amp; R26)</f>
        <v>1</v>
      </c>
      <c r="T25" s="39" t="e">
        <f t="shared" ca="1" si="9"/>
        <v>#REF!</v>
      </c>
      <c r="U25" s="40" t="e">
        <f t="shared" ca="1" si="0"/>
        <v>#REF!</v>
      </c>
    </row>
    <row r="26" spans="1:21" x14ac:dyDescent="0.25">
      <c r="A26" s="34" t="s">
        <v>247</v>
      </c>
      <c r="B26" s="34" t="s">
        <v>251</v>
      </c>
      <c r="D26" s="32">
        <f t="shared" si="1"/>
        <v>19.418604651162784</v>
      </c>
      <c r="E26" s="3">
        <f>COUNTIF(Vertices[Degree], "&gt;= " &amp; D26) - COUNTIF(Vertices[Degree], "&gt;=" &amp; D27)</f>
        <v>1</v>
      </c>
      <c r="F26" s="37">
        <f t="shared" si="2"/>
        <v>0</v>
      </c>
      <c r="G26" s="38">
        <f>COUNTIF(Vertices[In-Degree], "&gt;= " &amp; F26) - COUNTIF(Vertices[In-Degree], "&gt;=" &amp; F27)</f>
        <v>0</v>
      </c>
      <c r="H26" s="37">
        <f t="shared" si="3"/>
        <v>0</v>
      </c>
      <c r="I26" s="38">
        <f>COUNTIF(Vertices[Out-Degree], "&gt;= " &amp; H26) - COUNTIF(Vertices[Out-Degree], "&gt;=" &amp; H27)</f>
        <v>0</v>
      </c>
      <c r="J26" s="37">
        <f t="shared" si="4"/>
        <v>166.81396465116285</v>
      </c>
      <c r="K26" s="38">
        <f>COUNTIF(Vertices[Betweenness Centrality], "&gt;= " &amp; J26) - COUNTIF(Vertices[Betweenness Centrality], "&gt;=" &amp; J27)</f>
        <v>0</v>
      </c>
      <c r="L26" s="37">
        <f t="shared" si="5"/>
        <v>8.0226744186046427E-3</v>
      </c>
      <c r="M26" s="38">
        <f>COUNTIF(Vertices[Closeness Centrality], "&gt;= " &amp; L26) - COUNTIF(Vertices[Closeness Centrality], "&gt;=" &amp; L27)</f>
        <v>1</v>
      </c>
      <c r="N26" s="37">
        <f t="shared" si="6"/>
        <v>2.5164023255813971E-2</v>
      </c>
      <c r="O26" s="38">
        <f>COUNTIF(Vertices[Eigenvector Centrality], "&gt;= " &amp; N26) - COUNTIF(Vertices[Eigenvector Centrality], "&gt;=" &amp; N27)</f>
        <v>2</v>
      </c>
      <c r="P26" s="37">
        <f t="shared" si="7"/>
        <v>1.9205895348837219</v>
      </c>
      <c r="Q26" s="38">
        <f>COUNTIF(Vertices[PageRank], "&gt;= " &amp; P26) - COUNTIF(Vertices[PageRank], "&gt;=" &amp; P27)</f>
        <v>2</v>
      </c>
      <c r="R26" s="37">
        <f t="shared" si="8"/>
        <v>0.55813953488372081</v>
      </c>
      <c r="S26" s="43">
        <f>COUNTIF(Vertices[Clustering Coefficient], "&gt;= " &amp; R26) - COUNTIF(Vertices[Clustering Coefficient], "&gt;=" &amp; R27)</f>
        <v>1</v>
      </c>
      <c r="T26" s="37" t="e">
        <f t="shared" ca="1" si="9"/>
        <v>#REF!</v>
      </c>
      <c r="U26" s="38" t="e">
        <f t="shared" ca="1" si="0"/>
        <v>#REF!</v>
      </c>
    </row>
    <row r="27" spans="1:21" x14ac:dyDescent="0.25">
      <c r="D27" s="32">
        <f t="shared" si="1"/>
        <v>20.1860465116279</v>
      </c>
      <c r="E27" s="3">
        <f>COUNTIF(Vertices[Degree], "&gt;= " &amp; D27) - COUNTIF(Vertices[Degree], "&gt;=" &amp; D28)</f>
        <v>0</v>
      </c>
      <c r="F27" s="39">
        <f t="shared" si="2"/>
        <v>0</v>
      </c>
      <c r="G27" s="40">
        <f>COUNTIF(Vertices[In-Degree], "&gt;= " &amp; F27) - COUNTIF(Vertices[In-Degree], "&gt;=" &amp; F28)</f>
        <v>0</v>
      </c>
      <c r="H27" s="39">
        <f t="shared" si="3"/>
        <v>0</v>
      </c>
      <c r="I27" s="40">
        <f>COUNTIF(Vertices[Out-Degree], "&gt;= " &amp; H27) - COUNTIF(Vertices[Out-Degree], "&gt;=" &amp; H28)</f>
        <v>0</v>
      </c>
      <c r="J27" s="39">
        <f t="shared" si="4"/>
        <v>173.76454651162797</v>
      </c>
      <c r="K27" s="40">
        <f>COUNTIF(Vertices[Betweenness Centrality], "&gt;= " &amp; J27) - COUNTIF(Vertices[Betweenness Centrality], "&gt;=" &amp; J28)</f>
        <v>0</v>
      </c>
      <c r="L27" s="39">
        <f t="shared" si="5"/>
        <v>8.1267441860465028E-3</v>
      </c>
      <c r="M27" s="40">
        <f>COUNTIF(Vertices[Closeness Centrality], "&gt;= " &amp; L27) - COUNTIF(Vertices[Closeness Centrality], "&gt;=" &amp; L28)</f>
        <v>0</v>
      </c>
      <c r="N27" s="39">
        <f t="shared" si="6"/>
        <v>2.6139232558139554E-2</v>
      </c>
      <c r="O27" s="40">
        <f>COUNTIF(Vertices[Eigenvector Centrality], "&gt;= " &amp; N27) - COUNTIF(Vertices[Eigenvector Centrality], "&gt;=" &amp; N28)</f>
        <v>0</v>
      </c>
      <c r="P27" s="39">
        <f t="shared" si="7"/>
        <v>1.9911143488372103</v>
      </c>
      <c r="Q27" s="40">
        <f>COUNTIF(Vertices[PageRank], "&gt;= " &amp; P27) - COUNTIF(Vertices[PageRank], "&gt;=" &amp; P28)</f>
        <v>0</v>
      </c>
      <c r="R27" s="39">
        <f t="shared" si="8"/>
        <v>0.58139534883720922</v>
      </c>
      <c r="S27" s="44">
        <f>COUNTIF(Vertices[Clustering Coefficient], "&gt;= " &amp; R27) - COUNTIF(Vertices[Clustering Coefficient], "&gt;=" &amp; R28)</f>
        <v>1</v>
      </c>
      <c r="T27" s="39" t="e">
        <f t="shared" ca="1" si="9"/>
        <v>#REF!</v>
      </c>
      <c r="U27" s="40" t="e">
        <f t="shared" ca="1" si="0"/>
        <v>#REF!</v>
      </c>
    </row>
    <row r="28" spans="1:21" x14ac:dyDescent="0.25">
      <c r="D28" s="32">
        <f t="shared" si="1"/>
        <v>20.953488372093016</v>
      </c>
      <c r="E28" s="3">
        <f>COUNTIF(Vertices[Degree], "&gt;= " &amp; D28) - COUNTIF(Vertices[Degree], "&gt;=" &amp; D29)</f>
        <v>1</v>
      </c>
      <c r="F28" s="37">
        <f t="shared" si="2"/>
        <v>0</v>
      </c>
      <c r="G28" s="38">
        <f>COUNTIF(Vertices[In-Degree], "&gt;= " &amp; F28) - COUNTIF(Vertices[In-Degree], "&gt;=" &amp; F29)</f>
        <v>0</v>
      </c>
      <c r="H28" s="37">
        <f t="shared" si="3"/>
        <v>0</v>
      </c>
      <c r="I28" s="38">
        <f>COUNTIF(Vertices[Out-Degree], "&gt;= " &amp; H28) - COUNTIF(Vertices[Out-Degree], "&gt;=" &amp; H29)</f>
        <v>0</v>
      </c>
      <c r="J28" s="37">
        <f t="shared" si="4"/>
        <v>180.71512837209309</v>
      </c>
      <c r="K28" s="38">
        <f>COUNTIF(Vertices[Betweenness Centrality], "&gt;= " &amp; J28) - COUNTIF(Vertices[Betweenness Centrality], "&gt;=" &amp; J29)</f>
        <v>0</v>
      </c>
      <c r="L28" s="37">
        <f t="shared" si="5"/>
        <v>8.2308139534883629E-3</v>
      </c>
      <c r="M28" s="38">
        <f>COUNTIF(Vertices[Closeness Centrality], "&gt;= " &amp; L28) - COUNTIF(Vertices[Closeness Centrality], "&gt;=" &amp; L29)</f>
        <v>2</v>
      </c>
      <c r="N28" s="37">
        <f t="shared" si="6"/>
        <v>2.7114441860465136E-2</v>
      </c>
      <c r="O28" s="38">
        <f>COUNTIF(Vertices[Eigenvector Centrality], "&gt;= " &amp; N28) - COUNTIF(Vertices[Eigenvector Centrality], "&gt;=" &amp; N29)</f>
        <v>0</v>
      </c>
      <c r="P28" s="37">
        <f t="shared" si="7"/>
        <v>2.0616391627906987</v>
      </c>
      <c r="Q28" s="38">
        <f>COUNTIF(Vertices[PageRank], "&gt;= " &amp; P28) - COUNTIF(Vertices[PageRank], "&gt;=" &amp; P29)</f>
        <v>1</v>
      </c>
      <c r="R28" s="37">
        <f t="shared" si="8"/>
        <v>0.60465116279069764</v>
      </c>
      <c r="S28" s="43">
        <f>COUNTIF(Vertices[Clustering Coefficient], "&gt;= " &amp; R28) - COUNTIF(Vertices[Clustering Coefficient], "&gt;=" &amp; R29)</f>
        <v>1</v>
      </c>
      <c r="T28" s="37" t="e">
        <f t="shared" ca="1" si="9"/>
        <v>#REF!</v>
      </c>
      <c r="U28" s="38" t="e">
        <f t="shared" ca="1" si="0"/>
        <v>#REF!</v>
      </c>
    </row>
    <row r="29" spans="1:21" x14ac:dyDescent="0.25">
      <c r="A29" t="s">
        <v>163</v>
      </c>
      <c r="B29" t="s">
        <v>17</v>
      </c>
      <c r="D29" s="32">
        <f t="shared" si="1"/>
        <v>21.720930232558132</v>
      </c>
      <c r="E29" s="3">
        <f>COUNTIF(Vertices[Degree], "&gt;= " &amp; D29) - COUNTIF(Vertices[Degree], "&gt;=" &amp; D30)</f>
        <v>2</v>
      </c>
      <c r="F29" s="39">
        <f t="shared" si="2"/>
        <v>0</v>
      </c>
      <c r="G29" s="40">
        <f>COUNTIF(Vertices[In-Degree], "&gt;= " &amp; F29) - COUNTIF(Vertices[In-Degree], "&gt;=" &amp; F30)</f>
        <v>0</v>
      </c>
      <c r="H29" s="39">
        <f t="shared" si="3"/>
        <v>0</v>
      </c>
      <c r="I29" s="40">
        <f>COUNTIF(Vertices[Out-Degree], "&gt;= " &amp; H29) - COUNTIF(Vertices[Out-Degree], "&gt;=" &amp; H30)</f>
        <v>0</v>
      </c>
      <c r="J29" s="39">
        <f t="shared" si="4"/>
        <v>187.66571023255821</v>
      </c>
      <c r="K29" s="40">
        <f>COUNTIF(Vertices[Betweenness Centrality], "&gt;= " &amp; J29) - COUNTIF(Vertices[Betweenness Centrality], "&gt;=" &amp; J30)</f>
        <v>1</v>
      </c>
      <c r="L29" s="39">
        <f t="shared" si="5"/>
        <v>8.334883720930223E-3</v>
      </c>
      <c r="M29" s="40">
        <f>COUNTIF(Vertices[Closeness Centrality], "&gt;= " &amp; L29) - COUNTIF(Vertices[Closeness Centrality], "&gt;=" &amp; L30)</f>
        <v>0</v>
      </c>
      <c r="N29" s="39">
        <f t="shared" si="6"/>
        <v>2.8089651162790719E-2</v>
      </c>
      <c r="O29" s="40">
        <f>COUNTIF(Vertices[Eigenvector Centrality], "&gt;= " &amp; N29) - COUNTIF(Vertices[Eigenvector Centrality], "&gt;=" &amp; N30)</f>
        <v>0</v>
      </c>
      <c r="P29" s="39">
        <f t="shared" si="7"/>
        <v>2.1321639767441871</v>
      </c>
      <c r="Q29" s="40">
        <f>COUNTIF(Vertices[PageRank], "&gt;= " &amp; P29) - COUNTIF(Vertices[PageRank], "&gt;=" &amp; P30)</f>
        <v>0</v>
      </c>
      <c r="R29" s="39">
        <f t="shared" si="8"/>
        <v>0.62790697674418605</v>
      </c>
      <c r="S29" s="44">
        <f>COUNTIF(Vertices[Clustering Coefficient], "&gt;= " &amp; R29) - COUNTIF(Vertices[Clustering Coefficient], "&gt;=" &amp; R30)</f>
        <v>2</v>
      </c>
      <c r="T29" s="39" t="e">
        <f t="shared" ca="1" si="9"/>
        <v>#REF!</v>
      </c>
      <c r="U29" s="40" t="e">
        <f t="shared" ca="1" si="0"/>
        <v>#REF!</v>
      </c>
    </row>
    <row r="30" spans="1:21" x14ac:dyDescent="0.25">
      <c r="A30" s="33"/>
      <c r="B30" s="33"/>
      <c r="D30" s="32">
        <f t="shared" si="1"/>
        <v>22.488372093023248</v>
      </c>
      <c r="E30" s="3">
        <f>COUNTIF(Vertices[Degree], "&gt;= " &amp; D30) - COUNTIF(Vertices[Degree], "&gt;=" &amp; D31)</f>
        <v>1</v>
      </c>
      <c r="F30" s="37">
        <f t="shared" si="2"/>
        <v>0</v>
      </c>
      <c r="G30" s="38">
        <f>COUNTIF(Vertices[In-Degree], "&gt;= " &amp; F30) - COUNTIF(Vertices[In-Degree], "&gt;=" &amp; F31)</f>
        <v>0</v>
      </c>
      <c r="H30" s="37">
        <f t="shared" si="3"/>
        <v>0</v>
      </c>
      <c r="I30" s="38">
        <f>COUNTIF(Vertices[Out-Degree], "&gt;= " &amp; H30) - COUNTIF(Vertices[Out-Degree], "&gt;=" &amp; H31)</f>
        <v>0</v>
      </c>
      <c r="J30" s="37">
        <f t="shared" si="4"/>
        <v>194.61629209302333</v>
      </c>
      <c r="K30" s="38">
        <f>COUNTIF(Vertices[Betweenness Centrality], "&gt;= " &amp; J30) - COUNTIF(Vertices[Betweenness Centrality], "&gt;=" &amp; J31)</f>
        <v>0</v>
      </c>
      <c r="L30" s="37">
        <f t="shared" si="5"/>
        <v>8.4389534883720831E-3</v>
      </c>
      <c r="M30" s="38">
        <f>COUNTIF(Vertices[Closeness Centrality], "&gt;= " &amp; L30) - COUNTIF(Vertices[Closeness Centrality], "&gt;=" &amp; L31)</f>
        <v>0</v>
      </c>
      <c r="N30" s="37">
        <f t="shared" si="6"/>
        <v>2.9064860465116301E-2</v>
      </c>
      <c r="O30" s="38">
        <f>COUNTIF(Vertices[Eigenvector Centrality], "&gt;= " &amp; N30) - COUNTIF(Vertices[Eigenvector Centrality], "&gt;=" &amp; N31)</f>
        <v>0</v>
      </c>
      <c r="P30" s="37">
        <f t="shared" si="7"/>
        <v>2.2026887906976755</v>
      </c>
      <c r="Q30" s="38">
        <f>COUNTIF(Vertices[PageRank], "&gt;= " &amp; P30) - COUNTIF(Vertices[PageRank], "&gt;=" &amp; P31)</f>
        <v>0</v>
      </c>
      <c r="R30" s="37">
        <f t="shared" si="8"/>
        <v>0.65116279069767447</v>
      </c>
      <c r="S30" s="43">
        <f>COUNTIF(Vertices[Clustering Coefficient], "&gt;= " &amp; R30) - COUNTIF(Vertices[Clustering Coefficient], "&gt;=" &amp; R31)</f>
        <v>5</v>
      </c>
      <c r="T30" s="37" t="e">
        <f t="shared" ca="1" si="9"/>
        <v>#REF!</v>
      </c>
      <c r="U30" s="38" t="e">
        <f t="shared" ca="1" si="0"/>
        <v>#REF!</v>
      </c>
    </row>
    <row r="31" spans="1:21" x14ac:dyDescent="0.25">
      <c r="A31" s="33"/>
      <c r="B31" s="33"/>
      <c r="D31" s="32">
        <f t="shared" si="1"/>
        <v>23.255813953488364</v>
      </c>
      <c r="E31" s="3">
        <f>COUNTIF(Vertices[Degree], "&gt;= " &amp; D31) - COUNTIF(Vertices[Degree], "&gt;=" &amp; D32)</f>
        <v>0</v>
      </c>
      <c r="F31" s="39">
        <f t="shared" si="2"/>
        <v>0</v>
      </c>
      <c r="G31" s="40">
        <f>COUNTIF(Vertices[In-Degree], "&gt;= " &amp; F31) - COUNTIF(Vertices[In-Degree], "&gt;=" &amp; F32)</f>
        <v>0</v>
      </c>
      <c r="H31" s="39">
        <f t="shared" si="3"/>
        <v>0</v>
      </c>
      <c r="I31" s="40">
        <f>COUNTIF(Vertices[Out-Degree], "&gt;= " &amp; H31) - COUNTIF(Vertices[Out-Degree], "&gt;=" &amp; H32)</f>
        <v>0</v>
      </c>
      <c r="J31" s="39">
        <f t="shared" si="4"/>
        <v>201.56687395348845</v>
      </c>
      <c r="K31" s="40">
        <f>COUNTIF(Vertices[Betweenness Centrality], "&gt;= " &amp; J31) - COUNTIF(Vertices[Betweenness Centrality], "&gt;=" &amp; J32)</f>
        <v>0</v>
      </c>
      <c r="L31" s="39">
        <f t="shared" si="5"/>
        <v>8.5430232558139432E-3</v>
      </c>
      <c r="M31" s="40">
        <f>COUNTIF(Vertices[Closeness Centrality], "&gt;= " &amp; L31) - COUNTIF(Vertices[Closeness Centrality], "&gt;=" &amp; L32)</f>
        <v>2</v>
      </c>
      <c r="N31" s="39">
        <f t="shared" si="6"/>
        <v>3.0040069767441883E-2</v>
      </c>
      <c r="O31" s="40">
        <f>COUNTIF(Vertices[Eigenvector Centrality], "&gt;= " &amp; N31) - COUNTIF(Vertices[Eigenvector Centrality], "&gt;=" &amp; N32)</f>
        <v>0</v>
      </c>
      <c r="P31" s="39">
        <f t="shared" si="7"/>
        <v>2.273213604651164</v>
      </c>
      <c r="Q31" s="40">
        <f>COUNTIF(Vertices[PageRank], "&gt;= " &amp; P31) - COUNTIF(Vertices[PageRank], "&gt;=" &amp; P32)</f>
        <v>2</v>
      </c>
      <c r="R31" s="39">
        <f t="shared" si="8"/>
        <v>0.67441860465116288</v>
      </c>
      <c r="S31" s="44">
        <f>COUNTIF(Vertices[Clustering Coefficient], "&gt;= " &amp; R31) - COUNTIF(Vertices[Clustering Coefficient], "&gt;=" &amp; R32)</f>
        <v>2</v>
      </c>
      <c r="T31" s="39" t="e">
        <f t="shared" ca="1" si="9"/>
        <v>#REF!</v>
      </c>
      <c r="U31" s="40" t="e">
        <f t="shared" ca="1" si="0"/>
        <v>#REF!</v>
      </c>
    </row>
    <row r="32" spans="1:21" x14ac:dyDescent="0.25">
      <c r="A32" s="33"/>
      <c r="B32" s="33"/>
      <c r="D32" s="32">
        <f t="shared" si="1"/>
        <v>24.02325581395348</v>
      </c>
      <c r="E32" s="3">
        <f>COUNTIF(Vertices[Degree], "&gt;= " &amp; D32) - COUNTIF(Vertices[Degree], "&gt;=" &amp; D33)</f>
        <v>0</v>
      </c>
      <c r="F32" s="37">
        <f t="shared" si="2"/>
        <v>0</v>
      </c>
      <c r="G32" s="38">
        <f>COUNTIF(Vertices[In-Degree], "&gt;= " &amp; F32) - COUNTIF(Vertices[In-Degree], "&gt;=" &amp; F33)</f>
        <v>0</v>
      </c>
      <c r="H32" s="37">
        <f t="shared" si="3"/>
        <v>0</v>
      </c>
      <c r="I32" s="38">
        <f>COUNTIF(Vertices[Out-Degree], "&gt;= " &amp; H32) - COUNTIF(Vertices[Out-Degree], "&gt;=" &amp; H33)</f>
        <v>0</v>
      </c>
      <c r="J32" s="37">
        <f t="shared" si="4"/>
        <v>208.51745581395357</v>
      </c>
      <c r="K32" s="38">
        <f>COUNTIF(Vertices[Betweenness Centrality], "&gt;= " &amp; J32) - COUNTIF(Vertices[Betweenness Centrality], "&gt;=" &amp; J33)</f>
        <v>0</v>
      </c>
      <c r="L32" s="37">
        <f t="shared" si="5"/>
        <v>8.6470930232558033E-3</v>
      </c>
      <c r="M32" s="38">
        <f>COUNTIF(Vertices[Closeness Centrality], "&gt;= " &amp; L32) - COUNTIF(Vertices[Closeness Centrality], "&gt;=" &amp; L33)</f>
        <v>0</v>
      </c>
      <c r="N32" s="37">
        <f t="shared" si="6"/>
        <v>3.1015279069767466E-2</v>
      </c>
      <c r="O32" s="38">
        <f>COUNTIF(Vertices[Eigenvector Centrality], "&gt;= " &amp; N32) - COUNTIF(Vertices[Eigenvector Centrality], "&gt;=" &amp; N33)</f>
        <v>2</v>
      </c>
      <c r="P32" s="37">
        <f t="shared" si="7"/>
        <v>2.3437384186046524</v>
      </c>
      <c r="Q32" s="38">
        <f>COUNTIF(Vertices[PageRank], "&gt;= " &amp; P32) - COUNTIF(Vertices[PageRank], "&gt;=" &amp; P33)</f>
        <v>2</v>
      </c>
      <c r="R32" s="37">
        <f t="shared" si="8"/>
        <v>0.69767441860465129</v>
      </c>
      <c r="S32" s="43">
        <f>COUNTIF(Vertices[Clustering Coefficient], "&gt;= " &amp; R32) - COUNTIF(Vertices[Clustering Coefficient], "&gt;=" &amp; R33)</f>
        <v>1</v>
      </c>
      <c r="T32" s="37" t="e">
        <f t="shared" ca="1" si="9"/>
        <v>#REF!</v>
      </c>
      <c r="U32" s="38" t="e">
        <f t="shared" ca="1" si="0"/>
        <v>#REF!</v>
      </c>
    </row>
    <row r="33" spans="1:21" x14ac:dyDescent="0.25">
      <c r="D33" s="32">
        <f t="shared" si="1"/>
        <v>24.790697674418595</v>
      </c>
      <c r="E33" s="3">
        <f>COUNTIF(Vertices[Degree], "&gt;= " &amp; D33) - COUNTIF(Vertices[Degree], "&gt;=" &amp; D34)</f>
        <v>1</v>
      </c>
      <c r="F33" s="39">
        <f t="shared" si="2"/>
        <v>0</v>
      </c>
      <c r="G33" s="40">
        <f>COUNTIF(Vertices[In-Degree], "&gt;= " &amp; F33) - COUNTIF(Vertices[In-Degree], "&gt;=" &amp; F34)</f>
        <v>0</v>
      </c>
      <c r="H33" s="39">
        <f t="shared" si="3"/>
        <v>0</v>
      </c>
      <c r="I33" s="40">
        <f>COUNTIF(Vertices[Out-Degree], "&gt;= " &amp; H33) - COUNTIF(Vertices[Out-Degree], "&gt;=" &amp; H34)</f>
        <v>0</v>
      </c>
      <c r="J33" s="39">
        <f t="shared" si="4"/>
        <v>215.4680376744187</v>
      </c>
      <c r="K33" s="40">
        <f>COUNTIF(Vertices[Betweenness Centrality], "&gt;= " &amp; J33) - COUNTIF(Vertices[Betweenness Centrality], "&gt;=" &amp; J34)</f>
        <v>0</v>
      </c>
      <c r="L33" s="39">
        <f t="shared" si="5"/>
        <v>8.7511627906976634E-3</v>
      </c>
      <c r="M33" s="40">
        <f>COUNTIF(Vertices[Closeness Centrality], "&gt;= " &amp; L33) - COUNTIF(Vertices[Closeness Centrality], "&gt;=" &amp; L34)</f>
        <v>3</v>
      </c>
      <c r="N33" s="39">
        <f t="shared" si="6"/>
        <v>3.1990488372093048E-2</v>
      </c>
      <c r="O33" s="40">
        <f>COUNTIF(Vertices[Eigenvector Centrality], "&gt;= " &amp; N33) - COUNTIF(Vertices[Eigenvector Centrality], "&gt;=" &amp; N34)</f>
        <v>0</v>
      </c>
      <c r="P33" s="39">
        <f t="shared" si="7"/>
        <v>2.4142632325581408</v>
      </c>
      <c r="Q33" s="40">
        <f>COUNTIF(Vertices[PageRank], "&gt;= " &amp; P33) - COUNTIF(Vertices[PageRank], "&gt;=" &amp; P34)</f>
        <v>1</v>
      </c>
      <c r="R33" s="39">
        <f t="shared" si="8"/>
        <v>0.72093023255813971</v>
      </c>
      <c r="S33" s="44">
        <f>COUNTIF(Vertices[Clustering Coefficient], "&gt;= " &amp; R33) - COUNTIF(Vertices[Clustering Coefficient], "&gt;=" &amp; R34)</f>
        <v>1</v>
      </c>
      <c r="T33" s="39" t="e">
        <f t="shared" ca="1" si="9"/>
        <v>#REF!</v>
      </c>
      <c r="U33" s="40" t="e">
        <f t="shared" ca="1" si="0"/>
        <v>#REF!</v>
      </c>
    </row>
    <row r="34" spans="1:21" x14ac:dyDescent="0.25">
      <c r="D34" s="32">
        <f t="shared" si="1"/>
        <v>25.558139534883711</v>
      </c>
      <c r="E34" s="3">
        <f>COUNTIF(Vertices[Degree], "&gt;= " &amp; D34) - COUNTIF(Vertices[Degree], "&gt;=" &amp; D35)</f>
        <v>4</v>
      </c>
      <c r="F34" s="37">
        <f t="shared" si="2"/>
        <v>0</v>
      </c>
      <c r="G34" s="38">
        <f>COUNTIF(Vertices[In-Degree], "&gt;= " &amp; F34) - COUNTIF(Vertices[In-Degree], "&gt;=" &amp; F35)</f>
        <v>0</v>
      </c>
      <c r="H34" s="37">
        <f t="shared" si="3"/>
        <v>0</v>
      </c>
      <c r="I34" s="38">
        <f>COUNTIF(Vertices[Out-Degree], "&gt;= " &amp; H34) - COUNTIF(Vertices[Out-Degree], "&gt;=" &amp; H35)</f>
        <v>0</v>
      </c>
      <c r="J34" s="37">
        <f t="shared" si="4"/>
        <v>222.41861953488382</v>
      </c>
      <c r="K34" s="38">
        <f>COUNTIF(Vertices[Betweenness Centrality], "&gt;= " &amp; J34) - COUNTIF(Vertices[Betweenness Centrality], "&gt;=" &amp; J35)</f>
        <v>0</v>
      </c>
      <c r="L34" s="37">
        <f t="shared" si="5"/>
        <v>8.8552325581395235E-3</v>
      </c>
      <c r="M34" s="38">
        <f>COUNTIF(Vertices[Closeness Centrality], "&gt;= " &amp; L34) - COUNTIF(Vertices[Closeness Centrality], "&gt;=" &amp; L35)</f>
        <v>0</v>
      </c>
      <c r="N34" s="37">
        <f t="shared" si="6"/>
        <v>3.2965697674418627E-2</v>
      </c>
      <c r="O34" s="38">
        <f>COUNTIF(Vertices[Eigenvector Centrality], "&gt;= " &amp; N34) - COUNTIF(Vertices[Eigenvector Centrality], "&gt;=" &amp; N35)</f>
        <v>1</v>
      </c>
      <c r="P34" s="37">
        <f t="shared" si="7"/>
        <v>2.4847880465116292</v>
      </c>
      <c r="Q34" s="38">
        <f>COUNTIF(Vertices[PageRank], "&gt;= " &amp; P34) - COUNTIF(Vertices[PageRank], "&gt;=" &amp; P35)</f>
        <v>1</v>
      </c>
      <c r="R34" s="37">
        <f t="shared" si="8"/>
        <v>0.74418604651162812</v>
      </c>
      <c r="S34" s="43">
        <f>COUNTIF(Vertices[Clustering Coefficient], "&gt;= " &amp; R34) - COUNTIF(Vertices[Clustering Coefficient], "&gt;=" &amp; R35)</f>
        <v>0</v>
      </c>
      <c r="T34" s="37" t="e">
        <f t="shared" ca="1" si="9"/>
        <v>#REF!</v>
      </c>
      <c r="U34" s="38" t="e">
        <f t="shared" ca="1" si="0"/>
        <v>#REF!</v>
      </c>
    </row>
    <row r="35" spans="1:21" x14ac:dyDescent="0.25">
      <c r="D35" s="32">
        <f t="shared" si="1"/>
        <v>26.325581395348827</v>
      </c>
      <c r="E35" s="3">
        <f>COUNTIF(Vertices[Degree], "&gt;= " &amp; D35) - COUNTIF(Vertices[Degree], "&gt;=" &amp; D36)</f>
        <v>1</v>
      </c>
      <c r="F35" s="39">
        <f t="shared" si="2"/>
        <v>0</v>
      </c>
      <c r="G35" s="40">
        <f>COUNTIF(Vertices[In-Degree], "&gt;= " &amp; F35) - COUNTIF(Vertices[In-Degree], "&gt;=" &amp; F36)</f>
        <v>0</v>
      </c>
      <c r="H35" s="39">
        <f t="shared" si="3"/>
        <v>0</v>
      </c>
      <c r="I35" s="40">
        <f>COUNTIF(Vertices[Out-Degree], "&gt;= " &amp; H35) - COUNTIF(Vertices[Out-Degree], "&gt;=" &amp; H36)</f>
        <v>0</v>
      </c>
      <c r="J35" s="39">
        <f t="shared" si="4"/>
        <v>229.36920139534894</v>
      </c>
      <c r="K35" s="40">
        <f>COUNTIF(Vertices[Betweenness Centrality], "&gt;= " &amp; J35) - COUNTIF(Vertices[Betweenness Centrality], "&gt;=" &amp; J36)</f>
        <v>0</v>
      </c>
      <c r="L35" s="39">
        <f t="shared" si="5"/>
        <v>8.9593023255813836E-3</v>
      </c>
      <c r="M35" s="40">
        <f>COUNTIF(Vertices[Closeness Centrality], "&gt;= " &amp; L35) - COUNTIF(Vertices[Closeness Centrality], "&gt;=" &amp; L36)</f>
        <v>2</v>
      </c>
      <c r="N35" s="39">
        <f t="shared" si="6"/>
        <v>3.3940906976744206E-2</v>
      </c>
      <c r="O35" s="40">
        <f>COUNTIF(Vertices[Eigenvector Centrality], "&gt;= " &amp; N35) - COUNTIF(Vertices[Eigenvector Centrality], "&gt;=" &amp; N36)</f>
        <v>4</v>
      </c>
      <c r="P35" s="39">
        <f t="shared" si="7"/>
        <v>2.5553128604651176</v>
      </c>
      <c r="Q35" s="40">
        <f>COUNTIF(Vertices[PageRank], "&gt;= " &amp; P35) - COUNTIF(Vertices[PageRank], "&gt;=" &amp; P36)</f>
        <v>0</v>
      </c>
      <c r="R35" s="39">
        <f t="shared" si="8"/>
        <v>0.76744186046511653</v>
      </c>
      <c r="S35" s="44">
        <f>COUNTIF(Vertices[Clustering Coefficient], "&gt;= " &amp; R35) - COUNTIF(Vertices[Clustering Coefficient], "&gt;=" &amp; R36)</f>
        <v>1</v>
      </c>
      <c r="T35" s="39" t="e">
        <f t="shared" ca="1" si="9"/>
        <v>#REF!</v>
      </c>
      <c r="U35" s="40" t="e">
        <f t="shared" ca="1" si="0"/>
        <v>#REF!</v>
      </c>
    </row>
    <row r="36" spans="1:21" x14ac:dyDescent="0.25">
      <c r="D36" s="32">
        <f t="shared" si="1"/>
        <v>27.093023255813943</v>
      </c>
      <c r="E36" s="3">
        <f>COUNTIF(Vertices[Degree], "&gt;= " &amp; D36) - COUNTIF(Vertices[Degree], "&gt;=" &amp; D37)</f>
        <v>0</v>
      </c>
      <c r="F36" s="37">
        <f t="shared" si="2"/>
        <v>0</v>
      </c>
      <c r="G36" s="38">
        <f>COUNTIF(Vertices[In-Degree], "&gt;= " &amp; F36) - COUNTIF(Vertices[In-Degree], "&gt;=" &amp; F37)</f>
        <v>0</v>
      </c>
      <c r="H36" s="37">
        <f t="shared" si="3"/>
        <v>0</v>
      </c>
      <c r="I36" s="38">
        <f>COUNTIF(Vertices[Out-Degree], "&gt;= " &amp; H36) - COUNTIF(Vertices[Out-Degree], "&gt;=" &amp; H37)</f>
        <v>0</v>
      </c>
      <c r="J36" s="37">
        <f t="shared" si="4"/>
        <v>236.31978325581406</v>
      </c>
      <c r="K36" s="38">
        <f>COUNTIF(Vertices[Betweenness Centrality], "&gt;= " &amp; J36) - COUNTIF(Vertices[Betweenness Centrality], "&gt;=" &amp; J37)</f>
        <v>0</v>
      </c>
      <c r="L36" s="37">
        <f t="shared" si="5"/>
        <v>9.0633720930232437E-3</v>
      </c>
      <c r="M36" s="38">
        <f>COUNTIF(Vertices[Closeness Centrality], "&gt;= " &amp; L36) - COUNTIF(Vertices[Closeness Centrality], "&gt;=" &amp; L37)</f>
        <v>1</v>
      </c>
      <c r="N36" s="37">
        <f t="shared" si="6"/>
        <v>3.4916116279069785E-2</v>
      </c>
      <c r="O36" s="38">
        <f>COUNTIF(Vertices[Eigenvector Centrality], "&gt;= " &amp; N36) - COUNTIF(Vertices[Eigenvector Centrality], "&gt;=" &amp; N37)</f>
        <v>1</v>
      </c>
      <c r="P36" s="37">
        <f t="shared" si="7"/>
        <v>2.625837674418606</v>
      </c>
      <c r="Q36" s="38">
        <f>COUNTIF(Vertices[PageRank], "&gt;= " &amp; P36) - COUNTIF(Vertices[PageRank], "&gt;=" &amp; P37)</f>
        <v>1</v>
      </c>
      <c r="R36" s="37">
        <f t="shared" si="8"/>
        <v>0.79069767441860495</v>
      </c>
      <c r="S36" s="43">
        <f>COUNTIF(Vertices[Clustering Coefficient], "&gt;= " &amp; R36) - COUNTIF(Vertices[Clustering Coefficient], "&gt;=" &amp; R37)</f>
        <v>3</v>
      </c>
      <c r="T36" s="37" t="e">
        <f t="shared" ca="1" si="9"/>
        <v>#REF!</v>
      </c>
      <c r="U36" s="38" t="e">
        <f t="shared" ca="1" si="0"/>
        <v>#REF!</v>
      </c>
    </row>
    <row r="37" spans="1:21" x14ac:dyDescent="0.25">
      <c r="D37" s="32">
        <f t="shared" si="1"/>
        <v>27.860465116279059</v>
      </c>
      <c r="E37" s="3">
        <f>COUNTIF(Vertices[Degree], "&gt;= " &amp; D37) - COUNTIF(Vertices[Degree], "&gt;=" &amp; D38)</f>
        <v>0</v>
      </c>
      <c r="F37" s="39">
        <f t="shared" si="2"/>
        <v>0</v>
      </c>
      <c r="G37" s="40">
        <f>COUNTIF(Vertices[In-Degree], "&gt;= " &amp; F37) - COUNTIF(Vertices[In-Degree], "&gt;=" &amp; F38)</f>
        <v>0</v>
      </c>
      <c r="H37" s="39">
        <f t="shared" si="3"/>
        <v>0</v>
      </c>
      <c r="I37" s="40">
        <f>COUNTIF(Vertices[Out-Degree], "&gt;= " &amp; H37) - COUNTIF(Vertices[Out-Degree], "&gt;=" &amp; H38)</f>
        <v>0</v>
      </c>
      <c r="J37" s="39">
        <f t="shared" si="4"/>
        <v>243.27036511627918</v>
      </c>
      <c r="K37" s="40">
        <f>COUNTIF(Vertices[Betweenness Centrality], "&gt;= " &amp; J37) - COUNTIF(Vertices[Betweenness Centrality], "&gt;=" &amp; J38)</f>
        <v>2</v>
      </c>
      <c r="L37" s="39">
        <f t="shared" si="5"/>
        <v>9.1674418604651038E-3</v>
      </c>
      <c r="M37" s="40">
        <f>COUNTIF(Vertices[Closeness Centrality], "&gt;= " &amp; L37) - COUNTIF(Vertices[Closeness Centrality], "&gt;=" &amp; L38)</f>
        <v>2</v>
      </c>
      <c r="N37" s="39">
        <f t="shared" si="6"/>
        <v>3.5891325581395364E-2</v>
      </c>
      <c r="O37" s="40">
        <f>COUNTIF(Vertices[Eigenvector Centrality], "&gt;= " &amp; N37) - COUNTIF(Vertices[Eigenvector Centrality], "&gt;=" &amp; N38)</f>
        <v>0</v>
      </c>
      <c r="P37" s="39">
        <f t="shared" si="7"/>
        <v>2.6963624883720945</v>
      </c>
      <c r="Q37" s="40">
        <f>COUNTIF(Vertices[PageRank], "&gt;= " &amp; P37) - COUNTIF(Vertices[PageRank], "&gt;=" &amp; P38)</f>
        <v>0</v>
      </c>
      <c r="R37" s="39">
        <f t="shared" si="8"/>
        <v>0.81395348837209336</v>
      </c>
      <c r="S37" s="44">
        <f>COUNTIF(Vertices[Clustering Coefficient], "&gt;= " &amp; R37) - COUNTIF(Vertices[Clustering Coefficient], "&gt;=" &amp; R38)</f>
        <v>0</v>
      </c>
      <c r="T37" s="39" t="e">
        <f t="shared" ca="1" si="9"/>
        <v>#REF!</v>
      </c>
      <c r="U37" s="40" t="e">
        <f t="shared" ca="1" si="0"/>
        <v>#REF!</v>
      </c>
    </row>
    <row r="38" spans="1:21" x14ac:dyDescent="0.25">
      <c r="D38" s="32">
        <f t="shared" si="1"/>
        <v>28.627906976744175</v>
      </c>
      <c r="E38" s="3">
        <f>COUNTIF(Vertices[Degree], "&gt;= " &amp; D38) - COUNTIF(Vertices[Degree], "&gt;=" &amp; D39)</f>
        <v>0</v>
      </c>
      <c r="F38" s="37">
        <f t="shared" si="2"/>
        <v>0</v>
      </c>
      <c r="G38" s="38">
        <f>COUNTIF(Vertices[In-Degree], "&gt;= " &amp; F38) - COUNTIF(Vertices[In-Degree], "&gt;=" &amp; F39)</f>
        <v>0</v>
      </c>
      <c r="H38" s="37">
        <f t="shared" si="3"/>
        <v>0</v>
      </c>
      <c r="I38" s="38">
        <f>COUNTIF(Vertices[Out-Degree], "&gt;= " &amp; H38) - COUNTIF(Vertices[Out-Degree], "&gt;=" &amp; H39)</f>
        <v>0</v>
      </c>
      <c r="J38" s="37">
        <f t="shared" si="4"/>
        <v>250.2209469767443</v>
      </c>
      <c r="K38" s="38">
        <f>COUNTIF(Vertices[Betweenness Centrality], "&gt;= " &amp; J38) - COUNTIF(Vertices[Betweenness Centrality], "&gt;=" &amp; J39)</f>
        <v>0</v>
      </c>
      <c r="L38" s="37">
        <f t="shared" si="5"/>
        <v>9.2715116279069639E-3</v>
      </c>
      <c r="M38" s="38">
        <f>COUNTIF(Vertices[Closeness Centrality], "&gt;= " &amp; L38) - COUNTIF(Vertices[Closeness Centrality], "&gt;=" &amp; L39)</f>
        <v>1</v>
      </c>
      <c r="N38" s="37">
        <f t="shared" si="6"/>
        <v>3.6866534883720943E-2</v>
      </c>
      <c r="O38" s="38">
        <f>COUNTIF(Vertices[Eigenvector Centrality], "&gt;= " &amp; N38) - COUNTIF(Vertices[Eigenvector Centrality], "&gt;=" &amp; N39)</f>
        <v>0</v>
      </c>
      <c r="P38" s="37">
        <f t="shared" si="7"/>
        <v>2.7668873023255829</v>
      </c>
      <c r="Q38" s="38">
        <f>COUNTIF(Vertices[PageRank], "&gt;= " &amp; P38) - COUNTIF(Vertices[PageRank], "&gt;=" &amp; P39)</f>
        <v>0</v>
      </c>
      <c r="R38" s="37">
        <f t="shared" si="8"/>
        <v>0.83720930232558177</v>
      </c>
      <c r="S38" s="43">
        <f>COUNTIF(Vertices[Clustering Coefficient], "&gt;= " &amp; R38) - COUNTIF(Vertices[Clustering Coefficient], "&gt;=" &amp; R39)</f>
        <v>0</v>
      </c>
      <c r="T38" s="37" t="e">
        <f t="shared" ca="1" si="9"/>
        <v>#REF!</v>
      </c>
      <c r="U38" s="38" t="e">
        <f t="shared" ca="1" si="0"/>
        <v>#REF!</v>
      </c>
    </row>
    <row r="39" spans="1:21" x14ac:dyDescent="0.25">
      <c r="D39" s="32">
        <f t="shared" si="1"/>
        <v>29.395348837209291</v>
      </c>
      <c r="E39" s="3">
        <f>COUNTIF(Vertices[Degree], "&gt;= " &amp; D39) - COUNTIF(Vertices[Degree], "&gt;=" &amp; D40)</f>
        <v>0</v>
      </c>
      <c r="F39" s="39">
        <f t="shared" si="2"/>
        <v>0</v>
      </c>
      <c r="G39" s="40">
        <f>COUNTIF(Vertices[In-Degree], "&gt;= " &amp; F39) - COUNTIF(Vertices[In-Degree], "&gt;=" &amp; F40)</f>
        <v>0</v>
      </c>
      <c r="H39" s="39">
        <f t="shared" si="3"/>
        <v>0</v>
      </c>
      <c r="I39" s="40">
        <f>COUNTIF(Vertices[Out-Degree], "&gt;= " &amp; H39) - COUNTIF(Vertices[Out-Degree], "&gt;=" &amp; H40)</f>
        <v>0</v>
      </c>
      <c r="J39" s="39">
        <f t="shared" si="4"/>
        <v>257.17152883720939</v>
      </c>
      <c r="K39" s="40">
        <f>COUNTIF(Vertices[Betweenness Centrality], "&gt;= " &amp; J39) - COUNTIF(Vertices[Betweenness Centrality], "&gt;=" &amp; J40)</f>
        <v>0</v>
      </c>
      <c r="L39" s="39">
        <f t="shared" si="5"/>
        <v>9.375581395348824E-3</v>
      </c>
      <c r="M39" s="40">
        <f>COUNTIF(Vertices[Closeness Centrality], "&gt;= " &amp; L39) - COUNTIF(Vertices[Closeness Centrality], "&gt;=" &amp; L40)</f>
        <v>1</v>
      </c>
      <c r="N39" s="39">
        <f t="shared" si="6"/>
        <v>3.7841744186046522E-2</v>
      </c>
      <c r="O39" s="40">
        <f>COUNTIF(Vertices[Eigenvector Centrality], "&gt;= " &amp; N39) - COUNTIF(Vertices[Eigenvector Centrality], "&gt;=" &amp; N40)</f>
        <v>3</v>
      </c>
      <c r="P39" s="39">
        <f t="shared" si="7"/>
        <v>2.8374121162790713</v>
      </c>
      <c r="Q39" s="40">
        <f>COUNTIF(Vertices[PageRank], "&gt;= " &amp; P39) - COUNTIF(Vertices[PageRank], "&gt;=" &amp; P40)</f>
        <v>0</v>
      </c>
      <c r="R39" s="39">
        <f t="shared" si="8"/>
        <v>0.86046511627907019</v>
      </c>
      <c r="S39" s="44">
        <f>COUNTIF(Vertices[Clustering Coefficient], "&gt;= " &amp; R39) - COUNTIF(Vertices[Clustering Coefficient], "&gt;=" &amp; R40)</f>
        <v>0</v>
      </c>
      <c r="T39" s="39" t="e">
        <f t="shared" ca="1" si="9"/>
        <v>#REF!</v>
      </c>
      <c r="U39" s="40" t="e">
        <f t="shared" ca="1" si="0"/>
        <v>#REF!</v>
      </c>
    </row>
    <row r="40" spans="1:21" x14ac:dyDescent="0.25">
      <c r="D40" s="32">
        <f t="shared" si="1"/>
        <v>30.162790697674406</v>
      </c>
      <c r="E40" s="3">
        <f>COUNTIF(Vertices[Degree], "&gt;= " &amp; D40) - COUNTIF(Vertices[Degree], "&gt;=" &amp; D41)</f>
        <v>0</v>
      </c>
      <c r="F40" s="37">
        <f t="shared" si="2"/>
        <v>0</v>
      </c>
      <c r="G40" s="38">
        <f>COUNTIF(Vertices[In-Degree], "&gt;= " &amp; F40) - COUNTIF(Vertices[In-Degree], "&gt;=" &amp; F41)</f>
        <v>0</v>
      </c>
      <c r="H40" s="37">
        <f t="shared" si="3"/>
        <v>0</v>
      </c>
      <c r="I40" s="38">
        <f>COUNTIF(Vertices[Out-Degree], "&gt;= " &amp; H40) - COUNTIF(Vertices[Out-Degree], "&gt;=" &amp; H41)</f>
        <v>0</v>
      </c>
      <c r="J40" s="37">
        <f t="shared" si="4"/>
        <v>264.12211069767449</v>
      </c>
      <c r="K40" s="38">
        <f>COUNTIF(Vertices[Betweenness Centrality], "&gt;= " &amp; J40) - COUNTIF(Vertices[Betweenness Centrality], "&gt;=" &amp; J41)</f>
        <v>0</v>
      </c>
      <c r="L40" s="37">
        <f t="shared" si="5"/>
        <v>9.4796511627906841E-3</v>
      </c>
      <c r="M40" s="38">
        <f>COUNTIF(Vertices[Closeness Centrality], "&gt;= " &amp; L40) - COUNTIF(Vertices[Closeness Centrality], "&gt;=" &amp; L41)</f>
        <v>0</v>
      </c>
      <c r="N40" s="37">
        <f t="shared" si="6"/>
        <v>3.8816953488372101E-2</v>
      </c>
      <c r="O40" s="38">
        <f>COUNTIF(Vertices[Eigenvector Centrality], "&gt;= " &amp; N40) - COUNTIF(Vertices[Eigenvector Centrality], "&gt;=" &amp; N41)</f>
        <v>2</v>
      </c>
      <c r="P40" s="37">
        <f t="shared" si="7"/>
        <v>2.9079369302325597</v>
      </c>
      <c r="Q40" s="38">
        <f>COUNTIF(Vertices[PageRank], "&gt;= " &amp; P40) - COUNTIF(Vertices[PageRank], "&gt;=" &amp; P41)</f>
        <v>0</v>
      </c>
      <c r="R40" s="37">
        <f t="shared" si="8"/>
        <v>0.8837209302325586</v>
      </c>
      <c r="S40" s="43">
        <f>COUNTIF(Vertices[Clustering Coefficient], "&gt;= " &amp; R40) - COUNTIF(Vertices[Clustering Coefficient], "&gt;=" &amp; R41)</f>
        <v>0</v>
      </c>
      <c r="T40" s="37" t="e">
        <f t="shared" ca="1" si="9"/>
        <v>#REF!</v>
      </c>
      <c r="U40" s="38" t="e">
        <f t="shared" ca="1" si="0"/>
        <v>#REF!</v>
      </c>
    </row>
    <row r="41" spans="1:21" x14ac:dyDescent="0.25">
      <c r="D41" s="32">
        <f t="shared" si="1"/>
        <v>30.930232558139522</v>
      </c>
      <c r="E41" s="3">
        <f>COUNTIF(Vertices[Degree], "&gt;= " &amp; D41) - COUNTIF(Vertices[Degree], "&gt;=" &amp; D42)</f>
        <v>1</v>
      </c>
      <c r="F41" s="39">
        <f t="shared" si="2"/>
        <v>0</v>
      </c>
      <c r="G41" s="40">
        <f>COUNTIF(Vertices[In-Degree], "&gt;= " &amp; F41) - COUNTIF(Vertices[In-Degree], "&gt;=" &amp; F42)</f>
        <v>0</v>
      </c>
      <c r="H41" s="39">
        <f t="shared" si="3"/>
        <v>0</v>
      </c>
      <c r="I41" s="40">
        <f>COUNTIF(Vertices[Out-Degree], "&gt;= " &amp; H41) - COUNTIF(Vertices[Out-Degree], "&gt;=" &amp; H42)</f>
        <v>0</v>
      </c>
      <c r="J41" s="39">
        <f t="shared" si="4"/>
        <v>271.07269255813958</v>
      </c>
      <c r="K41" s="40">
        <f>COUNTIF(Vertices[Betweenness Centrality], "&gt;= " &amp; J41) - COUNTIF(Vertices[Betweenness Centrality], "&gt;=" &amp; J42)</f>
        <v>0</v>
      </c>
      <c r="L41" s="39">
        <f t="shared" si="5"/>
        <v>9.5837209302325442E-3</v>
      </c>
      <c r="M41" s="40">
        <f>COUNTIF(Vertices[Closeness Centrality], "&gt;= " &amp; L41) - COUNTIF(Vertices[Closeness Centrality], "&gt;=" &amp; L42)</f>
        <v>0</v>
      </c>
      <c r="N41" s="39">
        <f t="shared" si="6"/>
        <v>3.979216279069768E-2</v>
      </c>
      <c r="O41" s="40">
        <f>COUNTIF(Vertices[Eigenvector Centrality], "&gt;= " &amp; N41) - COUNTIF(Vertices[Eigenvector Centrality], "&gt;=" &amp; N42)</f>
        <v>0</v>
      </c>
      <c r="P41" s="39">
        <f t="shared" si="7"/>
        <v>2.9784617441860481</v>
      </c>
      <c r="Q41" s="40">
        <f>COUNTIF(Vertices[PageRank], "&gt;= " &amp; P41) - COUNTIF(Vertices[PageRank], "&gt;=" &amp; P42)</f>
        <v>1</v>
      </c>
      <c r="R41" s="39">
        <f t="shared" si="8"/>
        <v>0.90697674418604701</v>
      </c>
      <c r="S41" s="44">
        <f>COUNTIF(Vertices[Clustering Coefficient], "&gt;= " &amp; R41) - COUNTIF(Vertices[Clustering Coefficient], "&gt;=" &amp; R42)</f>
        <v>1</v>
      </c>
      <c r="T41" s="39" t="e">
        <f t="shared" ca="1" si="9"/>
        <v>#REF!</v>
      </c>
      <c r="U41" s="40" t="e">
        <f t="shared" ca="1" si="0"/>
        <v>#REF!</v>
      </c>
    </row>
    <row r="42" spans="1:21" x14ac:dyDescent="0.25">
      <c r="D42" s="32">
        <f t="shared" si="1"/>
        <v>31.697674418604638</v>
      </c>
      <c r="E42" s="3">
        <f>COUNTIF(Vertices[Degree], "&gt;= " &amp; D42) - COUNTIF(Vertices[Degree], "&gt;=" &amp; D43)</f>
        <v>1</v>
      </c>
      <c r="F42" s="37">
        <f t="shared" si="2"/>
        <v>0</v>
      </c>
      <c r="G42" s="38">
        <f>COUNTIF(Vertices[In-Degree], "&gt;= " &amp; F42) - COUNTIF(Vertices[In-Degree], "&gt;=" &amp; F43)</f>
        <v>0</v>
      </c>
      <c r="H42" s="37">
        <f t="shared" si="3"/>
        <v>0</v>
      </c>
      <c r="I42" s="38">
        <f>COUNTIF(Vertices[Out-Degree], "&gt;= " &amp; H42) - COUNTIF(Vertices[Out-Degree], "&gt;=" &amp; H43)</f>
        <v>0</v>
      </c>
      <c r="J42" s="37">
        <f t="shared" si="4"/>
        <v>278.02327441860467</v>
      </c>
      <c r="K42" s="38">
        <f>COUNTIF(Vertices[Betweenness Centrality], "&gt;= " &amp; J42) - COUNTIF(Vertices[Betweenness Centrality], "&gt;=" &amp; J43)</f>
        <v>1</v>
      </c>
      <c r="L42" s="37">
        <f t="shared" si="5"/>
        <v>9.6877906976744043E-3</v>
      </c>
      <c r="M42" s="38">
        <f>COUNTIF(Vertices[Closeness Centrality], "&gt;= " &amp; L42) - COUNTIF(Vertices[Closeness Centrality], "&gt;=" &amp; L43)</f>
        <v>0</v>
      </c>
      <c r="N42" s="37">
        <f t="shared" si="6"/>
        <v>4.0767372093023259E-2</v>
      </c>
      <c r="O42" s="38">
        <f>COUNTIF(Vertices[Eigenvector Centrality], "&gt;= " &amp; N42) - COUNTIF(Vertices[Eigenvector Centrality], "&gt;=" &amp; N43)</f>
        <v>0</v>
      </c>
      <c r="P42" s="37">
        <f t="shared" si="7"/>
        <v>3.0489865581395366</v>
      </c>
      <c r="Q42" s="38">
        <f>COUNTIF(Vertices[PageRank], "&gt;= " &amp; P42) - COUNTIF(Vertices[PageRank], "&gt;=" &amp; P43)</f>
        <v>1</v>
      </c>
      <c r="R42" s="37">
        <f t="shared" si="8"/>
        <v>0.93023255813953543</v>
      </c>
      <c r="S42" s="43">
        <f>COUNTIF(Vertices[Clustering Coefficient], "&gt;= " &amp; R42) - COUNTIF(Vertices[Clustering Coefficient], "&gt;=" &amp; R43)</f>
        <v>0</v>
      </c>
      <c r="T42" s="37" t="e">
        <f t="shared" ca="1" si="9"/>
        <v>#REF!</v>
      </c>
      <c r="U42" s="38" t="e">
        <f t="shared" ca="1" si="0"/>
        <v>#REF!</v>
      </c>
    </row>
    <row r="43" spans="1:21" x14ac:dyDescent="0.25">
      <c r="A43" s="33" t="s">
        <v>81</v>
      </c>
      <c r="B43" s="46">
        <f>IF(COUNT(Vertices[Degree])&gt;0, D2, NoMetricMessage)</f>
        <v>1</v>
      </c>
      <c r="D43" s="32">
        <f t="shared" si="1"/>
        <v>32.465116279069754</v>
      </c>
      <c r="E43" s="3">
        <f>COUNTIF(Vertices[Degree], "&gt;= " &amp; D43) - COUNTIF(Vertices[Degree], "&gt;=" &amp; D44)</f>
        <v>0</v>
      </c>
      <c r="F43" s="39">
        <f t="shared" si="2"/>
        <v>0</v>
      </c>
      <c r="G43" s="40">
        <f>COUNTIF(Vertices[In-Degree], "&gt;= " &amp; F43) - COUNTIF(Vertices[In-Degree], "&gt;=" &amp; F44)</f>
        <v>0</v>
      </c>
      <c r="H43" s="39">
        <f t="shared" si="3"/>
        <v>0</v>
      </c>
      <c r="I43" s="40">
        <f>COUNTIF(Vertices[Out-Degree], "&gt;= " &amp; H43) - COUNTIF(Vertices[Out-Degree], "&gt;=" &amp; H44)</f>
        <v>0</v>
      </c>
      <c r="J43" s="39">
        <f t="shared" si="4"/>
        <v>284.97385627906976</v>
      </c>
      <c r="K43" s="40">
        <f>COUNTIF(Vertices[Betweenness Centrality], "&gt;= " &amp; J43) - COUNTIF(Vertices[Betweenness Centrality], "&gt;=" &amp; J44)</f>
        <v>0</v>
      </c>
      <c r="L43" s="39">
        <f t="shared" si="5"/>
        <v>9.7918604651162644E-3</v>
      </c>
      <c r="M43" s="40">
        <f>COUNTIF(Vertices[Closeness Centrality], "&gt;= " &amp; L43) - COUNTIF(Vertices[Closeness Centrality], "&gt;=" &amp; L44)</f>
        <v>1</v>
      </c>
      <c r="N43" s="39">
        <f t="shared" si="6"/>
        <v>4.1742581395348838E-2</v>
      </c>
      <c r="O43" s="40">
        <f>COUNTIF(Vertices[Eigenvector Centrality], "&gt;= " &amp; N43) - COUNTIF(Vertices[Eigenvector Centrality], "&gt;=" &amp; N44)</f>
        <v>0</v>
      </c>
      <c r="P43" s="39">
        <f t="shared" si="7"/>
        <v>3.119511372093025</v>
      </c>
      <c r="Q43" s="40">
        <f>COUNTIF(Vertices[PageRank], "&gt;= " &amp; P43) - COUNTIF(Vertices[PageRank], "&gt;=" &amp; P44)</f>
        <v>0</v>
      </c>
      <c r="R43" s="39">
        <f t="shared" si="8"/>
        <v>0.95348837209302384</v>
      </c>
      <c r="S43" s="44">
        <f>COUNTIF(Vertices[Clustering Coefficient], "&gt;= " &amp; R43) - COUNTIF(Vertices[Clustering Coefficient], "&gt;=" &amp; R44)</f>
        <v>0</v>
      </c>
      <c r="T43" s="39" t="e">
        <f t="shared" ca="1" si="9"/>
        <v>#REF!</v>
      </c>
      <c r="U43" s="40" t="e">
        <f t="shared" ca="1" si="0"/>
        <v>#REF!</v>
      </c>
    </row>
    <row r="44" spans="1:21" x14ac:dyDescent="0.25">
      <c r="A44" s="33" t="s">
        <v>82</v>
      </c>
      <c r="B44" s="46">
        <f>IF(COUNT(Vertices[Degree])&gt;0, D45, NoMetricMessage)</f>
        <v>34</v>
      </c>
      <c r="D44" s="32">
        <f t="shared" si="1"/>
        <v>33.232558139534873</v>
      </c>
      <c r="E44" s="3">
        <f>COUNTIF(Vertices[Degree], "&gt;= " &amp; D44) - COUNTIF(Vertices[Degree], "&gt;=" &amp; D45)</f>
        <v>0</v>
      </c>
      <c r="F44" s="37">
        <f t="shared" si="2"/>
        <v>0</v>
      </c>
      <c r="G44" s="38">
        <f>COUNTIF(Vertices[In-Degree], "&gt;= " &amp; F44) - COUNTIF(Vertices[In-Degree], "&gt;=" &amp; F45)</f>
        <v>0</v>
      </c>
      <c r="H44" s="37">
        <f t="shared" si="3"/>
        <v>0</v>
      </c>
      <c r="I44" s="38">
        <f>COUNTIF(Vertices[Out-Degree], "&gt;= " &amp; H44) - COUNTIF(Vertices[Out-Degree], "&gt;=" &amp; H45)</f>
        <v>0</v>
      </c>
      <c r="J44" s="37">
        <f t="shared" si="4"/>
        <v>291.92443813953486</v>
      </c>
      <c r="K44" s="38">
        <f>COUNTIF(Vertices[Betweenness Centrality], "&gt;= " &amp; J44) - COUNTIF(Vertices[Betweenness Centrality], "&gt;=" &amp; J45)</f>
        <v>1</v>
      </c>
      <c r="L44" s="37">
        <f t="shared" si="5"/>
        <v>9.8959302325581245E-3</v>
      </c>
      <c r="M44" s="38">
        <f>COUNTIF(Vertices[Closeness Centrality], "&gt;= " &amp; L44) - COUNTIF(Vertices[Closeness Centrality], "&gt;=" &amp; L45)</f>
        <v>0</v>
      </c>
      <c r="N44" s="37">
        <f t="shared" si="6"/>
        <v>4.2717790697674417E-2</v>
      </c>
      <c r="O44" s="38">
        <f>COUNTIF(Vertices[Eigenvector Centrality], "&gt;= " &amp; N44) - COUNTIF(Vertices[Eigenvector Centrality], "&gt;=" &amp; N45)</f>
        <v>0</v>
      </c>
      <c r="P44" s="37">
        <f t="shared" si="7"/>
        <v>3.1900361860465134</v>
      </c>
      <c r="Q44" s="38">
        <f>COUNTIF(Vertices[PageRank], "&gt;= " &amp; P44) - COUNTIF(Vertices[PageRank], "&gt;=" &amp; P45)</f>
        <v>0</v>
      </c>
      <c r="R44" s="37">
        <f t="shared" si="8"/>
        <v>0.97674418604651225</v>
      </c>
      <c r="S44" s="43">
        <f>COUNTIF(Vertices[Clustering Coefficient], "&gt;= " &amp; R44) - COUNTIF(Vertices[Clustering Coefficient], "&gt;=" &amp; R45)</f>
        <v>0</v>
      </c>
      <c r="T44" s="37" t="e">
        <f t="shared" ca="1" si="9"/>
        <v>#REF!</v>
      </c>
      <c r="U44" s="38" t="e">
        <f t="shared" ca="1" si="0"/>
        <v>#REF!</v>
      </c>
    </row>
    <row r="45" spans="1:21" x14ac:dyDescent="0.25">
      <c r="A45" s="33" t="s">
        <v>83</v>
      </c>
      <c r="B45" s="47">
        <f>IFERROR(AVERAGE(Vertices[Degree]),NoMetricMessage)</f>
        <v>9.7941176470588243</v>
      </c>
      <c r="D45" s="32">
        <f>MAX(Vertices[Degree])</f>
        <v>34</v>
      </c>
      <c r="E45" s="3">
        <f>COUNTIF(Vertices[Degree], "&gt;= " &amp; D45) - COUNTIF(Vertices[Degree], "&gt;=" &amp; D46)</f>
        <v>1</v>
      </c>
      <c r="F45" s="41">
        <f>MAX(Vertices[In-Degree])</f>
        <v>0</v>
      </c>
      <c r="G45" s="42">
        <f>COUNTIF(Vertices[In-Degree], "&gt;= " &amp; F45) - COUNTIF(Vertices[In-Degree], "&gt;=" &amp; F46)</f>
        <v>0</v>
      </c>
      <c r="H45" s="41">
        <f>MAX(Vertices[Out-Degree])</f>
        <v>0</v>
      </c>
      <c r="I45" s="42">
        <f>COUNTIF(Vertices[Out-Degree], "&gt;= " &amp; H45) - COUNTIF(Vertices[Out-Degree], "&gt;=" &amp; H46)</f>
        <v>0</v>
      </c>
      <c r="J45" s="41">
        <f>MAX(Vertices[Betweenness Centrality])</f>
        <v>298.87502000000001</v>
      </c>
      <c r="K45" s="42">
        <f>COUNTIF(Vertices[Betweenness Centrality], "&gt;= " &amp; J45) - COUNTIF(Vertices[Betweenness Centrality], "&gt;=" &amp; J46)</f>
        <v>1</v>
      </c>
      <c r="L45" s="41">
        <f>MAX(Vertices[Closeness Centrality])</f>
        <v>0.01</v>
      </c>
      <c r="M45" s="42">
        <f>COUNTIF(Vertices[Closeness Centrality], "&gt;= " &amp; L45) - COUNTIF(Vertices[Closeness Centrality], "&gt;=" &amp; L46)</f>
        <v>1</v>
      </c>
      <c r="N45" s="41">
        <f>MAX(Vertices[Eigenvector Centrality])</f>
        <v>4.3693000000000003E-2</v>
      </c>
      <c r="O45" s="42">
        <f>COUNTIF(Vertices[Eigenvector Centrality], "&gt;= " &amp; N45) - COUNTIF(Vertices[Eigenvector Centrality], "&gt;=" &amp; N46)</f>
        <v>1</v>
      </c>
      <c r="P45" s="41">
        <f>MAX(Vertices[PageRank])</f>
        <v>3.260561</v>
      </c>
      <c r="Q45" s="42">
        <f>COUNTIF(Vertices[PageRank], "&gt;= " &amp; P45) - COUNTIF(Vertices[PageRank], "&gt;=" &amp; P46)</f>
        <v>1</v>
      </c>
      <c r="R45" s="41">
        <f>MAX(Vertices[Clustering Coefficient])</f>
        <v>1</v>
      </c>
      <c r="S45" s="45">
        <f>COUNTIF(Vertices[Clustering Coefficient], "&gt;= " &amp; R45) - COUNTIF(Vertices[Clustering Coefficient], "&gt;=" &amp; R46)</f>
        <v>21</v>
      </c>
      <c r="T45" s="41" t="e">
        <f ca="1">MAX(INDIRECT(DynamicFilterSourceColumnRange))</f>
        <v>#REF!</v>
      </c>
      <c r="U45" s="42" t="e">
        <f t="shared" ca="1" si="0"/>
        <v>#REF!</v>
      </c>
    </row>
    <row r="46" spans="1:21" x14ac:dyDescent="0.25">
      <c r="A46" s="33" t="s">
        <v>84</v>
      </c>
      <c r="B46" s="47">
        <f>IFERROR(MEDIAN(Vertices[Degree]),NoMetricMessage)</f>
        <v>6</v>
      </c>
    </row>
    <row r="57" spans="1:2" x14ac:dyDescent="0.25">
      <c r="A57" s="33" t="s">
        <v>88</v>
      </c>
      <c r="B57" s="46" t="str">
        <f>IF(COUNT(Vertices[In-Degree])&gt;0, F2, NoMetricMessage)</f>
        <v>Not Available</v>
      </c>
    </row>
    <row r="58" spans="1:2" x14ac:dyDescent="0.25">
      <c r="A58" s="33" t="s">
        <v>89</v>
      </c>
      <c r="B58" s="46" t="str">
        <f>IF(COUNT(Vertices[In-Degree])&gt;0, F45, NoMetricMessage)</f>
        <v>Not Available</v>
      </c>
    </row>
    <row r="59" spans="1:2" x14ac:dyDescent="0.25">
      <c r="A59" s="33" t="s">
        <v>90</v>
      </c>
      <c r="B59" s="47" t="str">
        <f>IFERROR(AVERAGE(Vertices[In-Degree]),NoMetricMessage)</f>
        <v>Not Available</v>
      </c>
    </row>
    <row r="60" spans="1:2" x14ac:dyDescent="0.25">
      <c r="A60" s="33" t="s">
        <v>91</v>
      </c>
      <c r="B60" s="47" t="str">
        <f>IFERROR(MEDIAN(Vertices[In-Degree]),NoMetricMessage)</f>
        <v>Not Available</v>
      </c>
    </row>
    <row r="71" spans="1:2" x14ac:dyDescent="0.25">
      <c r="A71" s="33" t="s">
        <v>94</v>
      </c>
      <c r="B71" s="46" t="str">
        <f>IF(COUNT(Vertices[Out-Degree])&gt;0, H2, NoMetricMessage)</f>
        <v>Not Available</v>
      </c>
    </row>
    <row r="72" spans="1:2" x14ac:dyDescent="0.25">
      <c r="A72" s="33" t="s">
        <v>95</v>
      </c>
      <c r="B72" s="46" t="str">
        <f>IF(COUNT(Vertices[Out-Degree])&gt;0, H45, NoMetricMessage)</f>
        <v>Not Available</v>
      </c>
    </row>
    <row r="73" spans="1:2" x14ac:dyDescent="0.25">
      <c r="A73" s="33" t="s">
        <v>96</v>
      </c>
      <c r="B73" s="47" t="str">
        <f>IFERROR(AVERAGE(Vertices[Out-Degree]),NoMetricMessage)</f>
        <v>Not Available</v>
      </c>
    </row>
    <row r="74" spans="1:2" x14ac:dyDescent="0.25">
      <c r="A74" s="33" t="s">
        <v>97</v>
      </c>
      <c r="B74" s="47" t="str">
        <f>IFERROR(MEDIAN(Vertices[Out-Degree]),NoMetricMessage)</f>
        <v>Not Available</v>
      </c>
    </row>
    <row r="85" spans="1:2" x14ac:dyDescent="0.25">
      <c r="A85" s="33" t="s">
        <v>100</v>
      </c>
      <c r="B85" s="47">
        <f>IF(COUNT(Vertices[Betweenness Centrality])&gt;0, J2, NoMetricMessage)</f>
        <v>0</v>
      </c>
    </row>
    <row r="86" spans="1:2" x14ac:dyDescent="0.25">
      <c r="A86" s="33" t="s">
        <v>101</v>
      </c>
      <c r="B86" s="47">
        <f>IF(COUNT(Vertices[Betweenness Centrality])&gt;0, J45, NoMetricMessage)</f>
        <v>298.87502000000001</v>
      </c>
    </row>
    <row r="87" spans="1:2" x14ac:dyDescent="0.25">
      <c r="A87" s="33" t="s">
        <v>102</v>
      </c>
      <c r="B87" s="47">
        <f>IFERROR(AVERAGE(Vertices[Betweenness Centrality]),NoMetricMessage)</f>
        <v>39.147058808823523</v>
      </c>
    </row>
    <row r="88" spans="1:2" x14ac:dyDescent="0.25">
      <c r="A88" s="33" t="s">
        <v>103</v>
      </c>
      <c r="B88" s="47">
        <f>IFERROR(MEDIAN(Vertices[Betweenness Centrality]),NoMetricMessage)</f>
        <v>0.93374599999999996</v>
      </c>
    </row>
    <row r="99" spans="1:2" x14ac:dyDescent="0.25">
      <c r="A99" s="33" t="s">
        <v>106</v>
      </c>
      <c r="B99" s="47">
        <f>IF(COUNT(Vertices[Closeness Centrality])&gt;0, L2, NoMetricMessage)</f>
        <v>5.5250000000000004E-3</v>
      </c>
    </row>
    <row r="100" spans="1:2" x14ac:dyDescent="0.25">
      <c r="A100" s="33" t="s">
        <v>107</v>
      </c>
      <c r="B100" s="47">
        <f>IF(COUNT(Vertices[Closeness Centrality])&gt;0, L45, NoMetricMessage)</f>
        <v>0.01</v>
      </c>
    </row>
    <row r="101" spans="1:2" x14ac:dyDescent="0.25">
      <c r="A101" s="33" t="s">
        <v>108</v>
      </c>
      <c r="B101" s="47">
        <f>IFERROR(AVERAGE(Vertices[Closeness Centrality]),NoMetricMessage)</f>
        <v>7.0880882352941177E-3</v>
      </c>
    </row>
    <row r="102" spans="1:2" x14ac:dyDescent="0.25">
      <c r="A102" s="33" t="s">
        <v>109</v>
      </c>
      <c r="B102" s="47">
        <f>IFERROR(MEDIAN(Vertices[Closeness Centrality]),NoMetricMessage)</f>
        <v>6.7799999999999996E-3</v>
      </c>
    </row>
    <row r="113" spans="1:2" x14ac:dyDescent="0.25">
      <c r="A113" s="33" t="s">
        <v>112</v>
      </c>
      <c r="B113" s="47">
        <f>IF(COUNT(Vertices[Eigenvector Centrality])&gt;0, N2, NoMetricMessage)</f>
        <v>1.7589999999999999E-3</v>
      </c>
    </row>
    <row r="114" spans="1:2" x14ac:dyDescent="0.25">
      <c r="A114" s="33" t="s">
        <v>113</v>
      </c>
      <c r="B114" s="47">
        <f>IF(COUNT(Vertices[Eigenvector Centrality])&gt;0, N45, NoMetricMessage)</f>
        <v>4.3693000000000003E-2</v>
      </c>
    </row>
    <row r="115" spans="1:2" x14ac:dyDescent="0.25">
      <c r="A115" s="33" t="s">
        <v>114</v>
      </c>
      <c r="B115" s="47">
        <f>IFERROR(AVERAGE(Vertices[Eigenvector Centrality]),NoMetricMessage)</f>
        <v>1.4705882352941175E-2</v>
      </c>
    </row>
    <row r="116" spans="1:2" x14ac:dyDescent="0.25">
      <c r="A116" s="33" t="s">
        <v>115</v>
      </c>
      <c r="B116" s="47">
        <f>IFERROR(MEDIAN(Vertices[Eigenvector Centrality]),NoMetricMessage)</f>
        <v>9.9345000000000006E-3</v>
      </c>
    </row>
    <row r="127" spans="1:2" x14ac:dyDescent="0.25">
      <c r="A127" s="33" t="s">
        <v>140</v>
      </c>
      <c r="B127" s="47">
        <f>IF(COUNT(Vertices[PageRank])&gt;0, P2, NoMetricMessage)</f>
        <v>0.227994</v>
      </c>
    </row>
    <row r="128" spans="1:2" x14ac:dyDescent="0.25">
      <c r="A128" s="33" t="s">
        <v>141</v>
      </c>
      <c r="B128" s="47">
        <f>IF(COUNT(Vertices[PageRank])&gt;0, P45, NoMetricMessage)</f>
        <v>3.260561</v>
      </c>
    </row>
    <row r="129" spans="1:2" x14ac:dyDescent="0.25">
      <c r="A129" s="33" t="s">
        <v>142</v>
      </c>
      <c r="B129" s="47">
        <f>IFERROR(AVERAGE(Vertices[PageRank]),NoMetricMessage)</f>
        <v>0.99999182352941218</v>
      </c>
    </row>
    <row r="130" spans="1:2" x14ac:dyDescent="0.25">
      <c r="A130" s="33" t="s">
        <v>143</v>
      </c>
      <c r="B130" s="47">
        <f>IFERROR(MEDIAN(Vertices[PageRank]),NoMetricMessage)</f>
        <v>0.63969399999999998</v>
      </c>
    </row>
    <row r="141" spans="1:2" x14ac:dyDescent="0.25">
      <c r="A141" s="33" t="s">
        <v>118</v>
      </c>
      <c r="B141" s="47">
        <f>IF(COUNT(Vertices[Clustering Coefficient])&gt;0, R2, NoMetricMessage)</f>
        <v>0</v>
      </c>
    </row>
    <row r="142" spans="1:2" x14ac:dyDescent="0.25">
      <c r="A142" s="33" t="s">
        <v>119</v>
      </c>
      <c r="B142" s="47">
        <f>IF(COUNT(Vertices[Clustering Coefficient])&gt;0, R45, NoMetricMessage)</f>
        <v>1</v>
      </c>
    </row>
    <row r="143" spans="1:2" x14ac:dyDescent="0.25">
      <c r="A143" s="33" t="s">
        <v>120</v>
      </c>
      <c r="B143" s="47">
        <f>IFERROR(AVERAGE(Vertices[Clustering Coefficient]),NoMetricMessage)</f>
        <v>0.61144360306457013</v>
      </c>
    </row>
    <row r="144" spans="1:2" x14ac:dyDescent="0.25">
      <c r="A144" s="33" t="s">
        <v>121</v>
      </c>
      <c r="B144" s="47">
        <f>IFERROR(MEDIAN(Vertices[Clustering Coefficient]),NoMetricMessage)</f>
        <v>0.65207336523126003</v>
      </c>
    </row>
  </sheetData>
  <dataConsolidate/>
  <pageMargins left="0.7" right="0.7" top="0.75" bottom="0.75" header="0.3" footer="0.3"/>
  <pageSetup orientation="portrait" horizontalDpi="0" verticalDpi="0" r:id="rId1"/>
  <drawing r:id="rId2"/>
  <legacyDrawing r:id="rId3"/>
  <tableParts count="4">
    <tablePart r:id="rId4"/>
    <tablePart r:id="rId5"/>
    <tablePart r:id="rId6"/>
    <tablePart r:id="rId7"/>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R23"/>
  <sheetViews>
    <sheetView workbookViewId="0">
      <selection activeCell="A2" sqref="A2"/>
    </sheetView>
  </sheetViews>
  <sheetFormatPr defaultRowHeight="15" x14ac:dyDescent="0.25"/>
  <cols>
    <col min="1" max="1" width="10.42578125" style="1" bestFit="1" customWidth="1"/>
    <col min="2" max="2" width="12.42578125" style="1" bestFit="1" customWidth="1"/>
    <col min="3" max="3" width="22.85546875" bestFit="1" customWidth="1"/>
    <col min="4" max="4" width="16.85546875" bestFit="1" customWidth="1"/>
    <col min="5" max="6" width="16.85546875" customWidth="1"/>
    <col min="7" max="7" width="14.28515625" bestFit="1" customWidth="1"/>
    <col min="8" max="8" width="14.28515625" customWidth="1"/>
    <col min="10" max="10" width="39.140625" bestFit="1" customWidth="1"/>
    <col min="11" max="11" width="10.85546875" bestFit="1" customWidth="1"/>
    <col min="13" max="13" width="8.42578125" bestFit="1" customWidth="1"/>
    <col min="14" max="14" width="10" bestFit="1" customWidth="1"/>
    <col min="15" max="15" width="11.85546875" bestFit="1" customWidth="1"/>
    <col min="16" max="16" width="12.140625" bestFit="1" customWidth="1"/>
  </cols>
  <sheetData>
    <row r="1" spans="1:18" s="4" customFormat="1" ht="36" customHeight="1" x14ac:dyDescent="0.25">
      <c r="A1" s="5" t="s">
        <v>6</v>
      </c>
      <c r="B1" s="5" t="s">
        <v>131</v>
      </c>
      <c r="C1" s="4" t="s">
        <v>7</v>
      </c>
      <c r="D1" s="4" t="s">
        <v>9</v>
      </c>
      <c r="E1" s="4" t="s">
        <v>164</v>
      </c>
      <c r="F1" s="5" t="s">
        <v>169</v>
      </c>
      <c r="G1" s="4" t="s">
        <v>14</v>
      </c>
      <c r="H1" s="4" t="s">
        <v>67</v>
      </c>
      <c r="J1" s="4" t="s">
        <v>18</v>
      </c>
      <c r="K1" s="4" t="s">
        <v>17</v>
      </c>
      <c r="M1" s="4" t="s">
        <v>22</v>
      </c>
      <c r="N1" s="4" t="s">
        <v>23</v>
      </c>
      <c r="O1" s="4" t="s">
        <v>24</v>
      </c>
      <c r="P1" s="4" t="s">
        <v>25</v>
      </c>
    </row>
    <row r="2" spans="1:18" x14ac:dyDescent="0.25">
      <c r="A2" s="1" t="s">
        <v>51</v>
      </c>
      <c r="B2" s="1" t="s">
        <v>132</v>
      </c>
      <c r="C2" t="s">
        <v>54</v>
      </c>
      <c r="D2" t="s">
        <v>55</v>
      </c>
      <c r="E2" t="s">
        <v>55</v>
      </c>
      <c r="F2" s="1" t="s">
        <v>51</v>
      </c>
      <c r="G2" t="s">
        <v>65</v>
      </c>
      <c r="H2" t="s">
        <v>159</v>
      </c>
      <c r="J2" t="s">
        <v>19</v>
      </c>
      <c r="K2">
        <v>108</v>
      </c>
    </row>
    <row r="3" spans="1:18" x14ac:dyDescent="0.25">
      <c r="A3" s="1" t="s">
        <v>52</v>
      </c>
      <c r="B3" s="1" t="s">
        <v>133</v>
      </c>
      <c r="C3" t="s">
        <v>52</v>
      </c>
      <c r="D3" t="s">
        <v>56</v>
      </c>
      <c r="E3" t="s">
        <v>56</v>
      </c>
      <c r="F3" s="1" t="s">
        <v>52</v>
      </c>
      <c r="G3" t="s">
        <v>66</v>
      </c>
      <c r="H3" t="s">
        <v>68</v>
      </c>
      <c r="J3" t="s">
        <v>29</v>
      </c>
      <c r="K3" t="s">
        <v>30</v>
      </c>
    </row>
    <row r="4" spans="1:18" x14ac:dyDescent="0.25">
      <c r="A4" s="1" t="s">
        <v>53</v>
      </c>
      <c r="B4" s="1" t="s">
        <v>134</v>
      </c>
      <c r="C4" t="s">
        <v>53</v>
      </c>
      <c r="D4" t="s">
        <v>57</v>
      </c>
      <c r="E4" t="s">
        <v>57</v>
      </c>
      <c r="F4" s="1" t="s">
        <v>53</v>
      </c>
      <c r="G4">
        <v>0</v>
      </c>
      <c r="H4" t="s">
        <v>69</v>
      </c>
      <c r="J4" s="12" t="s">
        <v>78</v>
      </c>
      <c r="K4" s="12"/>
    </row>
    <row r="5" spans="1:18" ht="409.5" x14ac:dyDescent="0.25">
      <c r="A5">
        <v>1</v>
      </c>
      <c r="B5" s="1" t="s">
        <v>135</v>
      </c>
      <c r="C5" t="s">
        <v>51</v>
      </c>
      <c r="D5" t="s">
        <v>58</v>
      </c>
      <c r="E5" t="s">
        <v>58</v>
      </c>
      <c r="F5">
        <v>1</v>
      </c>
      <c r="G5">
        <v>1</v>
      </c>
      <c r="H5" t="s">
        <v>70</v>
      </c>
      <c r="J5" t="s">
        <v>172</v>
      </c>
      <c r="K5" s="13" t="s">
        <v>262</v>
      </c>
    </row>
    <row r="6" spans="1:18" x14ac:dyDescent="0.25">
      <c r="A6">
        <v>0</v>
      </c>
      <c r="B6" s="1" t="s">
        <v>136</v>
      </c>
      <c r="C6">
        <v>1</v>
      </c>
      <c r="D6" t="s">
        <v>59</v>
      </c>
      <c r="E6" t="s">
        <v>59</v>
      </c>
      <c r="F6">
        <v>0</v>
      </c>
      <c r="H6" t="s">
        <v>71</v>
      </c>
      <c r="J6" t="s">
        <v>173</v>
      </c>
      <c r="K6">
        <v>3</v>
      </c>
      <c r="R6" t="s">
        <v>129</v>
      </c>
    </row>
    <row r="7" spans="1:18" x14ac:dyDescent="0.25">
      <c r="A7">
        <v>2</v>
      </c>
      <c r="B7">
        <v>1</v>
      </c>
      <c r="C7">
        <v>0</v>
      </c>
      <c r="D7" t="s">
        <v>60</v>
      </c>
      <c r="E7" t="s">
        <v>60</v>
      </c>
      <c r="F7">
        <v>2</v>
      </c>
      <c r="H7" t="s">
        <v>72</v>
      </c>
      <c r="J7" t="s">
        <v>242</v>
      </c>
      <c r="K7" t="s">
        <v>265</v>
      </c>
    </row>
    <row r="8" spans="1:18" x14ac:dyDescent="0.25">
      <c r="A8"/>
      <c r="B8">
        <v>2</v>
      </c>
      <c r="C8">
        <v>2</v>
      </c>
      <c r="D8" t="s">
        <v>61</v>
      </c>
      <c r="E8" t="s">
        <v>61</v>
      </c>
      <c r="H8" t="s">
        <v>73</v>
      </c>
      <c r="J8" t="s">
        <v>243</v>
      </c>
      <c r="K8" t="s">
        <v>260</v>
      </c>
    </row>
    <row r="9" spans="1:18" ht="409.5" x14ac:dyDescent="0.25">
      <c r="A9"/>
      <c r="B9">
        <v>3</v>
      </c>
      <c r="C9">
        <v>4</v>
      </c>
      <c r="D9" t="s">
        <v>62</v>
      </c>
      <c r="E9" t="s">
        <v>62</v>
      </c>
      <c r="H9" t="s">
        <v>74</v>
      </c>
      <c r="J9" t="s">
        <v>244</v>
      </c>
      <c r="K9" s="13" t="s">
        <v>263</v>
      </c>
    </row>
    <row r="10" spans="1:18" ht="409.5" x14ac:dyDescent="0.25">
      <c r="A10"/>
      <c r="B10">
        <v>4</v>
      </c>
      <c r="D10" t="s">
        <v>63</v>
      </c>
      <c r="E10" t="s">
        <v>63</v>
      </c>
      <c r="H10" t="s">
        <v>75</v>
      </c>
      <c r="J10" t="s">
        <v>249</v>
      </c>
      <c r="K10" s="13" t="s">
        <v>264</v>
      </c>
    </row>
    <row r="11" spans="1:18" x14ac:dyDescent="0.25">
      <c r="A11"/>
      <c r="B11">
        <v>5</v>
      </c>
      <c r="D11" t="s">
        <v>46</v>
      </c>
      <c r="E11">
        <v>1</v>
      </c>
      <c r="H11" t="s">
        <v>76</v>
      </c>
    </row>
    <row r="12" spans="1:18" x14ac:dyDescent="0.25">
      <c r="A12"/>
      <c r="B12"/>
      <c r="D12" t="s">
        <v>64</v>
      </c>
      <c r="E12">
        <v>2</v>
      </c>
      <c r="H12">
        <v>0</v>
      </c>
    </row>
    <row r="13" spans="1:18" x14ac:dyDescent="0.25">
      <c r="A13"/>
      <c r="B13"/>
      <c r="D13">
        <v>1</v>
      </c>
      <c r="E13">
        <v>3</v>
      </c>
      <c r="H13">
        <v>1</v>
      </c>
    </row>
    <row r="14" spans="1:18" x14ac:dyDescent="0.25">
      <c r="D14">
        <v>2</v>
      </c>
      <c r="E14">
        <v>4</v>
      </c>
      <c r="H14">
        <v>2</v>
      </c>
    </row>
    <row r="15" spans="1:18" x14ac:dyDescent="0.25">
      <c r="D15">
        <v>3</v>
      </c>
      <c r="E15">
        <v>5</v>
      </c>
      <c r="H15">
        <v>3</v>
      </c>
    </row>
    <row r="16" spans="1:18" x14ac:dyDescent="0.25">
      <c r="D16">
        <v>4</v>
      </c>
      <c r="E16">
        <v>6</v>
      </c>
      <c r="H16">
        <v>4</v>
      </c>
    </row>
    <row r="17" spans="4:8" x14ac:dyDescent="0.25">
      <c r="D17">
        <v>5</v>
      </c>
      <c r="E17">
        <v>7</v>
      </c>
      <c r="H17">
        <v>5</v>
      </c>
    </row>
    <row r="18" spans="4:8" x14ac:dyDescent="0.25">
      <c r="D18">
        <v>6</v>
      </c>
      <c r="E18">
        <v>8</v>
      </c>
      <c r="H18">
        <v>6</v>
      </c>
    </row>
    <row r="19" spans="4:8" x14ac:dyDescent="0.25">
      <c r="D19">
        <v>7</v>
      </c>
      <c r="E19">
        <v>9</v>
      </c>
      <c r="H19">
        <v>7</v>
      </c>
    </row>
    <row r="20" spans="4:8" x14ac:dyDescent="0.25">
      <c r="D20">
        <v>8</v>
      </c>
      <c r="H20">
        <v>8</v>
      </c>
    </row>
    <row r="21" spans="4:8" x14ac:dyDescent="0.25">
      <c r="D21">
        <v>9</v>
      </c>
      <c r="H21">
        <v>9</v>
      </c>
    </row>
    <row r="22" spans="4:8" x14ac:dyDescent="0.25">
      <c r="D22">
        <v>10</v>
      </c>
    </row>
    <row r="23" spans="4:8" x14ac:dyDescent="0.25">
      <c r="D23">
        <v>11</v>
      </c>
    </row>
  </sheetData>
  <dataConsolidate/>
  <pageMargins left="0.7" right="0.7" top="0.75" bottom="0.75" header="0.3" footer="0.3"/>
  <pageSetup orientation="portrait" horizontalDpi="0" verticalDpi="0" r:id="rId1"/>
  <drawing r:id="rId2"/>
  <tableParts count="2">
    <tablePart r:id="rId3"/>
    <tablePart r:id="rId4"/>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workbookViewId="0"/>
  </sheetViews>
  <sheetFormatPr defaultRowHeight="15" x14ac:dyDescent="0.25"/>
  <cols>
    <col min="1" max="1" width="10.140625" customWidth="1"/>
    <col min="2" max="2" width="10.140625" bestFit="1" customWidth="1"/>
    <col min="3" max="3" width="13.42578125" bestFit="1" customWidth="1"/>
  </cols>
  <sheetData>
    <row r="1" spans="1:3" x14ac:dyDescent="0.25">
      <c r="C1" s="33" t="s">
        <v>42</v>
      </c>
    </row>
    <row r="2" spans="1:3" ht="15" customHeight="1" x14ac:dyDescent="0.25">
      <c r="A2" s="13" t="s">
        <v>257</v>
      </c>
      <c r="B2" s="111" t="s">
        <v>258</v>
      </c>
      <c r="C2" s="112" t="s">
        <v>259</v>
      </c>
    </row>
    <row r="3" spans="1:3" x14ac:dyDescent="0.25">
      <c r="A3" s="110" t="s">
        <v>252</v>
      </c>
      <c r="B3" s="110" t="s">
        <v>252</v>
      </c>
      <c r="C3" s="34">
        <v>333</v>
      </c>
    </row>
  </sheetData>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cdm:cachedDataManifest xmlns:cdm="http://schemas.microsoft.com/2004/VisualStudio/Tools/Applications/CachedDataManifest.xsd" cdm:revision="1"/>
</file>

<file path=customXml/itemProps1.xml><?xml version="1.0" encoding="utf-8"?>
<ds:datastoreItem xmlns:ds="http://schemas.openxmlformats.org/officeDocument/2006/customXml" ds:itemID="{9D98F60D-D5D9-4A1D-9918-CD0AAD6B0F5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13</vt:i4>
      </vt:variant>
    </vt:vector>
  </HeadingPairs>
  <TitlesOfParts>
    <vt:vector size="21" baseType="lpstr">
      <vt:lpstr>Edges</vt:lpstr>
      <vt:lpstr>Vertices</vt:lpstr>
      <vt:lpstr>Do Not Delete</vt:lpstr>
      <vt:lpstr>Groups</vt:lpstr>
      <vt:lpstr>Group Vertices</vt:lpstr>
      <vt:lpstr>Overall Metrics</vt:lpstr>
      <vt:lpstr>Misc</vt:lpstr>
      <vt:lpstr>Group Edges</vt:lpstr>
      <vt:lpstr>BinDivisor</vt:lpstr>
      <vt:lpstr>DynamicFilterForceCalculationRange</vt:lpstr>
      <vt:lpstr>DynamicFilterSourceColumnRange</vt:lpstr>
      <vt:lpstr>NoMetricMessage</vt:lpstr>
      <vt:lpstr>NotAvailable</vt:lpstr>
      <vt:lpstr>ValidBooleansDefaultFalse</vt:lpstr>
      <vt:lpstr>ValidEdgeStyles</vt:lpstr>
      <vt:lpstr>ValidEdgeVisibilities</vt:lpstr>
      <vt:lpstr>ValidGroupShapes</vt:lpstr>
      <vt:lpstr>ValidGroupVisibilities</vt:lpstr>
      <vt:lpstr>ValidVertexLabelPositions</vt:lpstr>
      <vt:lpstr>ValidVertexShapes</vt:lpstr>
      <vt:lpstr>ValidVertexVisibilities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Hewlett-Packard Company</dc:creator>
  <cp:lastModifiedBy>Hewlett-Packard Company</cp:lastModifiedBy>
  <dcterms:created xsi:type="dcterms:W3CDTF">2008-01-30T00:41:58Z</dcterms:created>
  <dcterms:modified xsi:type="dcterms:W3CDTF">2019-06-24T05:42:36Z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2fab5c60-e3b5-439b-8f29-2ddb446af29a</vt:lpwstr>
  </property>
  <property fmtid="{D5CDD505-2E9C-101B-9397-08002B2CF9AE}" pid="3" name="_AssemblyLocation">
    <vt:lpwstr>http://www.nodexlgraphgallery.org/NodeXLBasicSetup/Smrf.NodeXL.ExcelTemplate.vsto|aa51c0f3-62b4-4782-83a8-a15dcdd17698</vt:lpwstr>
  </property>
  <property fmtid="{D5CDD505-2E9C-101B-9397-08002B2CF9AE}" pid="4" name="_AssemblyName">
    <vt:lpwstr>4E3C66D5-58D4-491E-A7D4-64AF99AF6E8B</vt:lpwstr>
  </property>
  <property fmtid="{D5CDD505-2E9C-101B-9397-08002B2CF9AE}" pid="5" name="Solution ID">
    <vt:lpwstr>{15727DE6-F92D-4E46-ACB4-0E2C58B31A18}</vt:lpwstr>
  </property>
</Properties>
</file>