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74" documentId="8_{C8195627-2AE9-4AF1-B379-A72BB76D6DBC}" xr6:coauthVersionLast="47" xr6:coauthVersionMax="47" xr10:uidLastSave="{B24ED64B-1F32-4B96-A5ED-F4143C4006C0}"/>
  <bookViews>
    <workbookView xWindow="28680" yWindow="-120" windowWidth="29040" windowHeight="15840" tabRatio="768" activeTab="1" xr2:uid="{E73EB0FF-8893-433C-8F43-48F083163199}"/>
  </bookViews>
  <sheets>
    <sheet name="NH4 removal" sheetId="1" r:id="rId1"/>
    <sheet name="NH4 NO3 NO2 loading rates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38" i="12" l="1"/>
  <c r="AC38" i="12" s="1"/>
  <c r="X38" i="12"/>
  <c r="Y38" i="12" s="1"/>
  <c r="R38" i="12"/>
  <c r="N38" i="12"/>
  <c r="O38" i="12" s="1"/>
  <c r="I38" i="12"/>
  <c r="E38" i="12"/>
  <c r="AB37" i="12"/>
  <c r="AC37" i="12" s="1"/>
  <c r="X37" i="12"/>
  <c r="Y37" i="12" s="1"/>
  <c r="R37" i="12"/>
  <c r="S37" i="12" s="1"/>
  <c r="N37" i="12"/>
  <c r="O37" i="12" s="1"/>
  <c r="I37" i="12"/>
  <c r="E37" i="12"/>
  <c r="AB36" i="12"/>
  <c r="AC36" i="12" s="1"/>
  <c r="X36" i="12"/>
  <c r="Y36" i="12" s="1"/>
  <c r="R36" i="12"/>
  <c r="S36" i="12" s="1"/>
  <c r="N36" i="12"/>
  <c r="O36" i="12" s="1"/>
  <c r="I36" i="12"/>
  <c r="E36" i="12"/>
  <c r="AB35" i="12"/>
  <c r="AC35" i="12" s="1"/>
  <c r="X35" i="12"/>
  <c r="Y35" i="12" s="1"/>
  <c r="R35" i="12"/>
  <c r="S35" i="12" s="1"/>
  <c r="N35" i="12"/>
  <c r="O35" i="12" s="1"/>
  <c r="I35" i="12"/>
  <c r="E35" i="12"/>
  <c r="AB34" i="12"/>
  <c r="AC34" i="12" s="1"/>
  <c r="X34" i="12"/>
  <c r="Y34" i="12" s="1"/>
  <c r="R34" i="12"/>
  <c r="S34" i="12" s="1"/>
  <c r="N34" i="12"/>
  <c r="I34" i="12"/>
  <c r="E34" i="12"/>
  <c r="AB33" i="12"/>
  <c r="AC33" i="12" s="1"/>
  <c r="X33" i="12"/>
  <c r="Y33" i="12" s="1"/>
  <c r="R33" i="12"/>
  <c r="S33" i="12" s="1"/>
  <c r="N33" i="12"/>
  <c r="O33" i="12" s="1"/>
  <c r="I33" i="12"/>
  <c r="E33" i="12"/>
  <c r="AB32" i="12"/>
  <c r="AC32" i="12" s="1"/>
  <c r="X32" i="12"/>
  <c r="Y32" i="12" s="1"/>
  <c r="R32" i="12"/>
  <c r="S32" i="12" s="1"/>
  <c r="N32" i="12"/>
  <c r="O32" i="12" s="1"/>
  <c r="I32" i="12"/>
  <c r="E32" i="12"/>
  <c r="AB31" i="12"/>
  <c r="AC31" i="12" s="1"/>
  <c r="X31" i="12"/>
  <c r="Y31" i="12" s="1"/>
  <c r="R31" i="12"/>
  <c r="S31" i="12" s="1"/>
  <c r="N31" i="12"/>
  <c r="O31" i="12" s="1"/>
  <c r="I31" i="12"/>
  <c r="E31" i="12"/>
  <c r="AB30" i="12"/>
  <c r="AC30" i="12" s="1"/>
  <c r="X30" i="12"/>
  <c r="Y30" i="12" s="1"/>
  <c r="R30" i="12"/>
  <c r="S30" i="12" s="1"/>
  <c r="N30" i="12"/>
  <c r="I30" i="12"/>
  <c r="E30" i="12"/>
  <c r="AB29" i="12"/>
  <c r="AC29" i="12" s="1"/>
  <c r="X29" i="12"/>
  <c r="Y29" i="12" s="1"/>
  <c r="R29" i="12"/>
  <c r="S29" i="12" s="1"/>
  <c r="N29" i="12"/>
  <c r="O29" i="12" s="1"/>
  <c r="I29" i="12"/>
  <c r="E29" i="12"/>
  <c r="AB28" i="12"/>
  <c r="AC28" i="12" s="1"/>
  <c r="X28" i="12"/>
  <c r="Y28" i="12" s="1"/>
  <c r="R28" i="12"/>
  <c r="S28" i="12" s="1"/>
  <c r="N28" i="12"/>
  <c r="O28" i="12" s="1"/>
  <c r="I28" i="12"/>
  <c r="E28" i="12"/>
  <c r="AB27" i="12"/>
  <c r="AC27" i="12" s="1"/>
  <c r="X27" i="12"/>
  <c r="Y27" i="12" s="1"/>
  <c r="R27" i="12"/>
  <c r="S27" i="12" s="1"/>
  <c r="N27" i="12"/>
  <c r="O27" i="12" s="1"/>
  <c r="I27" i="12"/>
  <c r="E27" i="12"/>
  <c r="AB26" i="12"/>
  <c r="AC26" i="12" s="1"/>
  <c r="X26" i="12"/>
  <c r="Y26" i="12" s="1"/>
  <c r="R26" i="12"/>
  <c r="S26" i="12" s="1"/>
  <c r="N26" i="12"/>
  <c r="O26" i="12" s="1"/>
  <c r="I26" i="12"/>
  <c r="E26" i="12"/>
  <c r="AB25" i="12"/>
  <c r="AC25" i="12" s="1"/>
  <c r="X25" i="12"/>
  <c r="Y25" i="12" s="1"/>
  <c r="R25" i="12"/>
  <c r="S25" i="12" s="1"/>
  <c r="N25" i="12"/>
  <c r="O25" i="12" s="1"/>
  <c r="I25" i="12"/>
  <c r="E25" i="12"/>
  <c r="AB24" i="12"/>
  <c r="AC24" i="12" s="1"/>
  <c r="X24" i="12"/>
  <c r="Y24" i="12" s="1"/>
  <c r="R24" i="12"/>
  <c r="S24" i="12" s="1"/>
  <c r="N24" i="12"/>
  <c r="O24" i="12" s="1"/>
  <c r="I24" i="12"/>
  <c r="E24" i="12"/>
  <c r="AB23" i="12"/>
  <c r="AC23" i="12" s="1"/>
  <c r="X23" i="12"/>
  <c r="Y23" i="12" s="1"/>
  <c r="R23" i="12"/>
  <c r="S23" i="12" s="1"/>
  <c r="N23" i="12"/>
  <c r="O23" i="12" s="1"/>
  <c r="I23" i="12"/>
  <c r="E23" i="12"/>
  <c r="AB22" i="12"/>
  <c r="AC22" i="12" s="1"/>
  <c r="X22" i="12"/>
  <c r="Y22" i="12" s="1"/>
  <c r="R22" i="12"/>
  <c r="S22" i="12" s="1"/>
  <c r="N22" i="12"/>
  <c r="O22" i="12" s="1"/>
  <c r="I22" i="12"/>
  <c r="E22" i="12"/>
  <c r="AB21" i="12"/>
  <c r="AC21" i="12" s="1"/>
  <c r="X21" i="12"/>
  <c r="Y21" i="12" s="1"/>
  <c r="R21" i="12"/>
  <c r="S21" i="12" s="1"/>
  <c r="N21" i="12"/>
  <c r="O21" i="12" s="1"/>
  <c r="I21" i="12"/>
  <c r="E21" i="12"/>
  <c r="AB20" i="12"/>
  <c r="AC20" i="12" s="1"/>
  <c r="X20" i="12"/>
  <c r="Y20" i="12" s="1"/>
  <c r="R20" i="12"/>
  <c r="S20" i="12" s="1"/>
  <c r="N20" i="12"/>
  <c r="O20" i="12" s="1"/>
  <c r="I20" i="12"/>
  <c r="E20" i="12"/>
  <c r="AB19" i="12"/>
  <c r="AC19" i="12" s="1"/>
  <c r="X19" i="12"/>
  <c r="Y19" i="12" s="1"/>
  <c r="R19" i="12"/>
  <c r="S19" i="12" s="1"/>
  <c r="N19" i="12"/>
  <c r="O19" i="12" s="1"/>
  <c r="I19" i="12"/>
  <c r="E19" i="12"/>
  <c r="AB18" i="12"/>
  <c r="AC18" i="12" s="1"/>
  <c r="X18" i="12"/>
  <c r="Y18" i="12" s="1"/>
  <c r="R18" i="12"/>
  <c r="S18" i="12" s="1"/>
  <c r="N18" i="12"/>
  <c r="O18" i="12" s="1"/>
  <c r="I18" i="12"/>
  <c r="E18" i="12"/>
  <c r="AB17" i="12"/>
  <c r="AC17" i="12" s="1"/>
  <c r="X17" i="12"/>
  <c r="Y17" i="12" s="1"/>
  <c r="R17" i="12"/>
  <c r="S17" i="12" s="1"/>
  <c r="N17" i="12"/>
  <c r="O17" i="12" s="1"/>
  <c r="I17" i="12"/>
  <c r="E17" i="12"/>
  <c r="AB16" i="12"/>
  <c r="AC16" i="12" s="1"/>
  <c r="X16" i="12"/>
  <c r="Y16" i="12" s="1"/>
  <c r="R16" i="12"/>
  <c r="S16" i="12" s="1"/>
  <c r="N16" i="12"/>
  <c r="O16" i="12" s="1"/>
  <c r="I16" i="12"/>
  <c r="E16" i="12"/>
  <c r="AB15" i="12"/>
  <c r="AC15" i="12" s="1"/>
  <c r="X15" i="12"/>
  <c r="Y15" i="12" s="1"/>
  <c r="R15" i="12"/>
  <c r="S15" i="12" s="1"/>
  <c r="O15" i="12"/>
  <c r="N15" i="12"/>
  <c r="I15" i="12"/>
  <c r="E15" i="12"/>
  <c r="AB14" i="12"/>
  <c r="AC14" i="12" s="1"/>
  <c r="X14" i="12"/>
  <c r="Y14" i="12" s="1"/>
  <c r="R14" i="12"/>
  <c r="S14" i="12" s="1"/>
  <c r="N14" i="12"/>
  <c r="O14" i="12" s="1"/>
  <c r="I14" i="12"/>
  <c r="E14" i="12"/>
  <c r="AB13" i="12"/>
  <c r="AC13" i="12" s="1"/>
  <c r="X13" i="12"/>
  <c r="Y13" i="12" s="1"/>
  <c r="R13" i="12"/>
  <c r="S13" i="12" s="1"/>
  <c r="N13" i="12"/>
  <c r="O13" i="12" s="1"/>
  <c r="I13" i="12"/>
  <c r="E13" i="12"/>
  <c r="AB12" i="12"/>
  <c r="AC12" i="12" s="1"/>
  <c r="X12" i="12"/>
  <c r="Y12" i="12" s="1"/>
  <c r="R12" i="12"/>
  <c r="S12" i="12" s="1"/>
  <c r="N12" i="12"/>
  <c r="O12" i="12" s="1"/>
  <c r="I12" i="12"/>
  <c r="E12" i="12"/>
  <c r="AB11" i="12"/>
  <c r="AC11" i="12" s="1"/>
  <c r="X11" i="12"/>
  <c r="Y11" i="12" s="1"/>
  <c r="R11" i="12"/>
  <c r="S11" i="12" s="1"/>
  <c r="N11" i="12"/>
  <c r="O11" i="12" s="1"/>
  <c r="I11" i="12"/>
  <c r="E11" i="12"/>
  <c r="AB10" i="12"/>
  <c r="AC10" i="12" s="1"/>
  <c r="X10" i="12"/>
  <c r="Y10" i="12" s="1"/>
  <c r="R10" i="12"/>
  <c r="S10" i="12" s="1"/>
  <c r="N10" i="12"/>
  <c r="O10" i="12" s="1"/>
  <c r="I10" i="12"/>
  <c r="E10" i="12"/>
  <c r="AB9" i="12"/>
  <c r="AC9" i="12" s="1"/>
  <c r="X9" i="12"/>
  <c r="Y9" i="12" s="1"/>
  <c r="R9" i="12"/>
  <c r="S9" i="12" s="1"/>
  <c r="N9" i="12"/>
  <c r="O9" i="12" s="1"/>
  <c r="I9" i="12"/>
  <c r="E9" i="12"/>
  <c r="AB8" i="12"/>
  <c r="AC8" i="12" s="1"/>
  <c r="X8" i="12"/>
  <c r="Y8" i="12" s="1"/>
  <c r="R8" i="12"/>
  <c r="S8" i="12" s="1"/>
  <c r="N8" i="12"/>
  <c r="O8" i="12" s="1"/>
  <c r="I8" i="12"/>
  <c r="E8" i="12"/>
  <c r="AB7" i="12"/>
  <c r="AC7" i="12" s="1"/>
  <c r="X7" i="12"/>
  <c r="Y7" i="12" s="1"/>
  <c r="R7" i="12"/>
  <c r="S7" i="12" s="1"/>
  <c r="N7" i="12"/>
  <c r="O7" i="12" s="1"/>
  <c r="I7" i="12"/>
  <c r="E7" i="12"/>
  <c r="AB6" i="12"/>
  <c r="AC6" i="12" s="1"/>
  <c r="X6" i="12"/>
  <c r="Y6" i="12" s="1"/>
  <c r="R6" i="12"/>
  <c r="S6" i="12" s="1"/>
  <c r="N6" i="12"/>
  <c r="O6" i="12" s="1"/>
  <c r="I6" i="12"/>
  <c r="E6" i="12"/>
  <c r="AB5" i="12"/>
  <c r="AC5" i="12" s="1"/>
  <c r="X5" i="12"/>
  <c r="Y5" i="12" s="1"/>
  <c r="R5" i="12"/>
  <c r="S5" i="12" s="1"/>
  <c r="N5" i="12"/>
  <c r="O5" i="12" s="1"/>
  <c r="I5" i="12"/>
  <c r="E5" i="12"/>
  <c r="AB4" i="12"/>
  <c r="AC4" i="12" s="1"/>
  <c r="X4" i="12"/>
  <c r="Y4" i="12" s="1"/>
  <c r="R4" i="12"/>
  <c r="S4" i="12" s="1"/>
  <c r="N4" i="12"/>
  <c r="O4" i="12" s="1"/>
  <c r="I4" i="12"/>
  <c r="K3" i="12" s="1"/>
  <c r="E4" i="12"/>
  <c r="AB3" i="12"/>
  <c r="AC3" i="12" s="1"/>
  <c r="X3" i="12"/>
  <c r="Y3" i="12" s="1"/>
  <c r="R3" i="12"/>
  <c r="S3" i="12" s="1"/>
  <c r="N3" i="12"/>
  <c r="O3" i="12" s="1"/>
  <c r="I3" i="12"/>
  <c r="J3" i="12" s="1"/>
  <c r="E3" i="12"/>
  <c r="Z3" i="12" l="1"/>
  <c r="K33" i="12"/>
  <c r="J27" i="12"/>
  <c r="Q21" i="12"/>
  <c r="K27" i="12"/>
  <c r="T21" i="12"/>
  <c r="AE33" i="12"/>
  <c r="G33" i="12"/>
  <c r="G9" i="12"/>
  <c r="G21" i="12"/>
  <c r="Z9" i="12"/>
  <c r="K9" i="12"/>
  <c r="F3" i="12"/>
  <c r="G15" i="12"/>
  <c r="G3" i="12"/>
  <c r="F15" i="12"/>
  <c r="F21" i="12"/>
  <c r="AA3" i="12"/>
  <c r="AA9" i="12"/>
  <c r="K15" i="12"/>
  <c r="AE15" i="12"/>
  <c r="J21" i="12"/>
  <c r="AA27" i="12"/>
  <c r="G27" i="12"/>
  <c r="P9" i="12"/>
  <c r="AA15" i="12"/>
  <c r="Z15" i="12"/>
  <c r="AD21" i="12"/>
  <c r="AE21" i="12"/>
  <c r="U3" i="12"/>
  <c r="T3" i="12"/>
  <c r="U9" i="12"/>
  <c r="Q9" i="12"/>
  <c r="U27" i="12"/>
  <c r="T27" i="12"/>
  <c r="Q3" i="12"/>
  <c r="P3" i="12"/>
  <c r="U15" i="12"/>
  <c r="AA21" i="12"/>
  <c r="Z33" i="12"/>
  <c r="AA33" i="12"/>
  <c r="AE3" i="12"/>
  <c r="AD3" i="12"/>
  <c r="AE9" i="12"/>
  <c r="Q15" i="12"/>
  <c r="P15" i="12"/>
  <c r="AE27" i="12"/>
  <c r="AD27" i="12"/>
  <c r="F9" i="12"/>
  <c r="K21" i="12"/>
  <c r="U21" i="12"/>
  <c r="F33" i="12"/>
  <c r="S38" i="12"/>
  <c r="U33" i="12" s="1"/>
  <c r="J9" i="12"/>
  <c r="T9" i="12"/>
  <c r="AD9" i="12"/>
  <c r="P21" i="12"/>
  <c r="Z21" i="12"/>
  <c r="O30" i="12"/>
  <c r="Q27" i="12" s="1"/>
  <c r="J33" i="12"/>
  <c r="AD33" i="12"/>
  <c r="O34" i="12"/>
  <c r="J15" i="12"/>
  <c r="T15" i="12"/>
  <c r="AD15" i="12"/>
  <c r="Z27" i="12"/>
  <c r="F27" i="12"/>
  <c r="P27" i="12" l="1"/>
  <c r="P33" i="12"/>
  <c r="Q33" i="12"/>
  <c r="T33" i="12"/>
  <c r="G3" i="1" l="1"/>
  <c r="H3" i="1" s="1"/>
  <c r="G4" i="1"/>
  <c r="H4" i="1" s="1"/>
  <c r="G5" i="1"/>
  <c r="G6" i="1"/>
  <c r="G7" i="1"/>
  <c r="H7" i="1" s="1"/>
  <c r="G8" i="1"/>
  <c r="G9" i="1"/>
  <c r="G10" i="1"/>
  <c r="H5" i="1" l="1"/>
  <c r="H6" i="1"/>
  <c r="H10" i="1"/>
  <c r="H9" i="1"/>
  <c r="H8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H23" i="1" l="1"/>
  <c r="H38" i="1"/>
  <c r="H14" i="1"/>
  <c r="H53" i="1"/>
  <c r="H45" i="1"/>
  <c r="H37" i="1"/>
  <c r="H29" i="1"/>
  <c r="H21" i="1"/>
  <c r="H13" i="1"/>
  <c r="H24" i="1"/>
  <c r="H31" i="1"/>
  <c r="H30" i="1"/>
  <c r="H22" i="1"/>
  <c r="H52" i="1"/>
  <c r="H44" i="1"/>
  <c r="H36" i="1"/>
  <c r="H28" i="1"/>
  <c r="H20" i="1"/>
  <c r="H12" i="1"/>
  <c r="H40" i="1"/>
  <c r="H47" i="1"/>
  <c r="H35" i="1"/>
  <c r="H11" i="1"/>
  <c r="H48" i="1"/>
  <c r="H15" i="1"/>
  <c r="H46" i="1"/>
  <c r="H43" i="1"/>
  <c r="H19" i="1"/>
  <c r="H50" i="1"/>
  <c r="H42" i="1"/>
  <c r="H34" i="1"/>
  <c r="H26" i="1"/>
  <c r="H18" i="1"/>
  <c r="H32" i="1"/>
  <c r="H39" i="1"/>
  <c r="H54" i="1"/>
  <c r="H51" i="1"/>
  <c r="H27" i="1"/>
  <c r="H49" i="1"/>
  <c r="H41" i="1"/>
  <c r="H33" i="1"/>
  <c r="H25" i="1"/>
  <c r="H17" i="1"/>
  <c r="H16" i="1"/>
  <c r="F3" i="1" l="1"/>
</calcChain>
</file>

<file path=xl/sharedStrings.xml><?xml version="1.0" encoding="utf-8"?>
<sst xmlns="http://schemas.openxmlformats.org/spreadsheetml/2006/main" count="52" uniqueCount="25">
  <si>
    <t>NH4 (mg/L)</t>
  </si>
  <si>
    <t>Day</t>
    <phoneticPr fontId="0" type="noConversion"/>
  </si>
  <si>
    <t xml:space="preserve">in </t>
  </si>
  <si>
    <t>out</t>
  </si>
  <si>
    <t>flow rate (ml/min)</t>
  </si>
  <si>
    <t>Ammonia loading rate (ug/min)</t>
  </si>
  <si>
    <t>flow rate (mL/min)</t>
  </si>
  <si>
    <t>removal rate (mg /min)</t>
  </si>
  <si>
    <t>removal rate (ug /min)</t>
  </si>
  <si>
    <t>AVE</t>
  </si>
  <si>
    <t>STD</t>
  </si>
  <si>
    <t>day</t>
  </si>
  <si>
    <t xml:space="preserve">in (mg/L ) </t>
  </si>
  <si>
    <t xml:space="preserve">in (ug/min) </t>
  </si>
  <si>
    <t xml:space="preserve">out (mg/L ) </t>
  </si>
  <si>
    <t xml:space="preserve">out (ug/min) </t>
  </si>
  <si>
    <t>NH4-N loading (ug/min)</t>
  </si>
  <si>
    <t>NO3-N loading (ug/min)</t>
  </si>
  <si>
    <t>NO2-N  loading (ug/min)</t>
  </si>
  <si>
    <t>Phase 1</t>
  </si>
  <si>
    <t>Phase 2</t>
  </si>
  <si>
    <t>Phase 3</t>
  </si>
  <si>
    <t>Phase 4</t>
  </si>
  <si>
    <t>Phase 5</t>
  </si>
  <si>
    <t>Phase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</si>
</sst>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7" formatCode="0.0"/>
  </numFmts>
  <fonts count="7">
    <font>
      <sz val="11"/>
      <color theme="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charset val="134"/>
      <scheme val="minor"/>
    </font>
    <font>
      <sz val="11"/>
      <name val="Calibri"/>
      <family val="2"/>
      <charset val="134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D6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164" fontId="0" fillId="0" borderId="0" xfId="0" applyNumberFormat="1" applyFill="1" applyBorder="1">
      <alignment vertical="center"/>
    </xf>
    <xf numFmtId="2" fontId="0" fillId="6" borderId="1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quotePrefix="1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2" fontId="1" fillId="3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3" fillId="3" borderId="5" xfId="0" quotePrefix="1" applyFont="1" applyFill="1" applyBorder="1" applyAlignment="1">
      <alignment horizontal="center" vertical="center"/>
    </xf>
    <xf numFmtId="2" fontId="0" fillId="0" borderId="0" xfId="0" applyNumberFormat="1" applyFill="1" applyBorder="1">
      <alignment vertical="center"/>
    </xf>
    <xf numFmtId="0" fontId="0" fillId="4" borderId="3" xfId="0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/>
    </xf>
    <xf numFmtId="167" fontId="0" fillId="0" borderId="0" xfId="0" applyNumberFormat="1" applyFill="1" applyBorder="1">
      <alignment vertical="center"/>
    </xf>
    <xf numFmtId="167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6" borderId="6" xfId="0" applyNumberFormat="1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0" fillId="6" borderId="5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0" fillId="6" borderId="6" xfId="0" applyNumberFormat="1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2" fontId="0" fillId="6" borderId="5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2" fontId="0" fillId="3" borderId="6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 vertical="center"/>
    </xf>
    <xf numFmtId="2" fontId="0" fillId="5" borderId="2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 vertical="center"/>
    </xf>
    <xf numFmtId="2" fontId="0" fillId="5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 vertical="center"/>
    </xf>
    <xf numFmtId="2" fontId="0" fillId="3" borderId="2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6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0" fontId="5" fillId="7" borderId="4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  <xf numFmtId="0" fontId="6" fillId="9" borderId="7" xfId="0" applyFont="1" applyFill="1" applyBorder="1" applyAlignment="1">
      <alignment horizontal="center" vertical="center"/>
    </xf>
    <xf numFmtId="0" fontId="6" fillId="9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21E1-3F5E-4292-948A-4A747A5647CD}">
  <dimension ref="A1:O62"/>
  <sheetViews>
    <sheetView zoomScale="81" zoomScaleNormal="81" workbookViewId="0">
      <selection activeCell="K39" sqref="K39"/>
    </sheetView>
  </sheetViews>
  <sheetFormatPr defaultRowHeight="14.5"/>
  <cols>
    <col min="1" max="1" width="25.08984375" style="17" bestFit="1" customWidth="1"/>
    <col min="2" max="3" width="8.7265625" style="17"/>
    <col min="4" max="4" width="8.81640625" style="20"/>
    <col min="5" max="5" width="18.26953125" style="17" bestFit="1" customWidth="1"/>
    <col min="6" max="6" width="30.90625" style="17" bestFit="1" customWidth="1"/>
    <col min="7" max="7" width="22.6328125" bestFit="1" customWidth="1"/>
    <col min="8" max="8" width="22.1796875" bestFit="1" customWidth="1"/>
    <col min="10" max="11" width="10.7265625" customWidth="1"/>
  </cols>
  <sheetData>
    <row r="1" spans="1:15">
      <c r="A1" s="42"/>
      <c r="B1" s="42"/>
      <c r="C1" s="50" t="s">
        <v>0</v>
      </c>
      <c r="D1" s="50"/>
      <c r="E1" s="47" t="s">
        <v>4</v>
      </c>
      <c r="F1" s="56" t="s">
        <v>5</v>
      </c>
      <c r="G1" s="59" t="s">
        <v>7</v>
      </c>
      <c r="H1" s="60" t="s">
        <v>8</v>
      </c>
      <c r="I1" s="5"/>
      <c r="J1" s="5"/>
      <c r="K1" s="5"/>
    </row>
    <row r="2" spans="1:15" ht="39.65" customHeight="1">
      <c r="A2" s="42"/>
      <c r="B2" s="58" t="s">
        <v>11</v>
      </c>
      <c r="C2" s="39" t="s">
        <v>2</v>
      </c>
      <c r="D2" s="61" t="s">
        <v>3</v>
      </c>
      <c r="E2" s="47"/>
      <c r="F2" s="56"/>
      <c r="G2" s="59"/>
      <c r="H2" s="60"/>
      <c r="I2" s="5"/>
      <c r="J2" s="5"/>
      <c r="K2" s="5"/>
    </row>
    <row r="3" spans="1:15">
      <c r="A3" s="49" t="s">
        <v>19</v>
      </c>
      <c r="B3" s="46">
        <v>70</v>
      </c>
      <c r="C3" s="4">
        <v>2.75</v>
      </c>
      <c r="D3" s="4">
        <v>0.442</v>
      </c>
      <c r="E3" s="28">
        <v>88</v>
      </c>
      <c r="F3" s="15">
        <f t="shared" ref="F3:F51" si="0">C3*E3</f>
        <v>242</v>
      </c>
      <c r="G3" s="4">
        <f>(C3-D3)*(E3/1000)</f>
        <v>0.20310399999999998</v>
      </c>
      <c r="H3" s="62">
        <f t="shared" ref="H3:H50" si="1">G3*1000</f>
        <v>203.10399999999998</v>
      </c>
      <c r="I3" s="5"/>
      <c r="J3" s="30"/>
      <c r="K3" s="36"/>
      <c r="L3" s="37"/>
      <c r="M3" s="38"/>
      <c r="N3" s="37"/>
      <c r="O3" s="37"/>
    </row>
    <row r="4" spans="1:15">
      <c r="A4" s="49"/>
      <c r="B4" s="46">
        <v>71</v>
      </c>
      <c r="C4" s="4">
        <v>2.89</v>
      </c>
      <c r="D4" s="4">
        <v>0.57799999999999996</v>
      </c>
      <c r="E4" s="28">
        <v>88</v>
      </c>
      <c r="F4" s="15">
        <f t="shared" si="0"/>
        <v>254.32000000000002</v>
      </c>
      <c r="G4" s="4">
        <f>(C4-D4)*(E4/1000)</f>
        <v>0.20345600000000003</v>
      </c>
      <c r="H4" s="62">
        <f t="shared" si="1"/>
        <v>203.45600000000002</v>
      </c>
      <c r="I4" s="5"/>
      <c r="J4" s="30"/>
      <c r="K4" s="30"/>
      <c r="L4" s="38"/>
      <c r="M4" s="38"/>
      <c r="N4" s="38"/>
      <c r="O4" s="38"/>
    </row>
    <row r="5" spans="1:15">
      <c r="A5" s="49"/>
      <c r="B5" s="46">
        <v>74</v>
      </c>
      <c r="C5" s="4">
        <v>2.62</v>
      </c>
      <c r="D5" s="4">
        <v>1.08</v>
      </c>
      <c r="E5" s="28">
        <v>88</v>
      </c>
      <c r="F5" s="15">
        <f t="shared" si="0"/>
        <v>230.56</v>
      </c>
      <c r="G5" s="4">
        <f>(C5-D5)*(E5/1000)</f>
        <v>0.13552</v>
      </c>
      <c r="H5" s="62">
        <f t="shared" si="1"/>
        <v>135.52000000000001</v>
      </c>
      <c r="I5" s="5"/>
      <c r="J5" s="30"/>
      <c r="K5" s="30"/>
      <c r="L5" s="38"/>
      <c r="M5" s="38"/>
      <c r="N5" s="38"/>
      <c r="O5" s="38"/>
    </row>
    <row r="6" spans="1:15">
      <c r="A6" s="49"/>
      <c r="B6" s="46">
        <v>76</v>
      </c>
      <c r="C6" s="4">
        <v>2.4500000000000002</v>
      </c>
      <c r="D6" s="4">
        <v>1.37</v>
      </c>
      <c r="E6" s="28">
        <v>88</v>
      </c>
      <c r="F6" s="15">
        <f t="shared" si="0"/>
        <v>215.60000000000002</v>
      </c>
      <c r="G6" s="4">
        <f>(C6-D6)*(E6/1000)</f>
        <v>9.5039999999999999E-2</v>
      </c>
      <c r="H6" s="62">
        <f t="shared" si="1"/>
        <v>95.04</v>
      </c>
      <c r="I6" s="5"/>
      <c r="J6" s="30"/>
      <c r="K6" s="30"/>
      <c r="L6" s="38"/>
      <c r="M6" s="38"/>
      <c r="N6" s="38"/>
      <c r="O6" s="38"/>
    </row>
    <row r="7" spans="1:15">
      <c r="A7" s="49"/>
      <c r="B7" s="46">
        <v>78</v>
      </c>
      <c r="C7" s="4">
        <v>2.29</v>
      </c>
      <c r="D7" s="4">
        <v>1.42</v>
      </c>
      <c r="E7" s="28">
        <v>88</v>
      </c>
      <c r="F7" s="15">
        <f t="shared" si="0"/>
        <v>201.52</v>
      </c>
      <c r="G7" s="4">
        <f>(C7-D7)*(E7/1000)</f>
        <v>7.6560000000000003E-2</v>
      </c>
      <c r="H7" s="62">
        <f t="shared" si="1"/>
        <v>76.56</v>
      </c>
      <c r="I7" s="5"/>
      <c r="J7" s="30"/>
      <c r="K7" s="30"/>
      <c r="L7" s="38"/>
      <c r="M7" s="38"/>
      <c r="N7" s="38"/>
      <c r="O7" s="38"/>
    </row>
    <row r="8" spans="1:15">
      <c r="A8" s="49"/>
      <c r="B8" s="46">
        <v>83</v>
      </c>
      <c r="C8" s="4">
        <v>2.6</v>
      </c>
      <c r="D8" s="4">
        <v>1.81</v>
      </c>
      <c r="E8" s="28">
        <v>88</v>
      </c>
      <c r="F8" s="15">
        <f t="shared" si="0"/>
        <v>228.8</v>
      </c>
      <c r="G8" s="4">
        <f>(C8-D8)*(E8/1000)</f>
        <v>6.9519999999999998E-2</v>
      </c>
      <c r="H8" s="62">
        <f t="shared" si="1"/>
        <v>69.52</v>
      </c>
      <c r="I8" s="5"/>
      <c r="J8" s="30"/>
      <c r="K8" s="30"/>
      <c r="L8" s="38"/>
      <c r="M8" s="38"/>
      <c r="N8" s="38"/>
      <c r="O8" s="38"/>
    </row>
    <row r="9" spans="1:15">
      <c r="A9" s="49"/>
      <c r="B9" s="46">
        <v>84</v>
      </c>
      <c r="C9" s="4">
        <v>2.13</v>
      </c>
      <c r="D9" s="4">
        <v>1.18</v>
      </c>
      <c r="E9" s="28">
        <v>88</v>
      </c>
      <c r="F9" s="15">
        <f t="shared" si="0"/>
        <v>187.44</v>
      </c>
      <c r="G9" s="4">
        <f>(C9-D9)*(E9/1000)</f>
        <v>8.3599999999999994E-2</v>
      </c>
      <c r="H9" s="62">
        <f t="shared" si="1"/>
        <v>83.6</v>
      </c>
      <c r="I9" s="5"/>
      <c r="J9" s="30"/>
      <c r="K9" s="30"/>
      <c r="L9" s="38"/>
      <c r="M9" s="38"/>
      <c r="N9" s="38"/>
      <c r="O9" s="38"/>
    </row>
    <row r="10" spans="1:15">
      <c r="A10" s="49"/>
      <c r="B10" s="46">
        <v>88</v>
      </c>
      <c r="C10" s="4">
        <v>2.79</v>
      </c>
      <c r="D10" s="4">
        <v>1.76</v>
      </c>
      <c r="E10" s="28">
        <v>88</v>
      </c>
      <c r="F10" s="15">
        <f t="shared" si="0"/>
        <v>245.52</v>
      </c>
      <c r="G10" s="4">
        <f>(C10-D10)*(E10/1000)</f>
        <v>9.0639999999999998E-2</v>
      </c>
      <c r="H10" s="62">
        <f t="shared" si="1"/>
        <v>90.64</v>
      </c>
      <c r="I10" s="5"/>
      <c r="J10" s="30"/>
      <c r="K10" s="30"/>
      <c r="L10" s="38"/>
      <c r="M10" s="38"/>
      <c r="N10" s="38"/>
      <c r="O10" s="38"/>
    </row>
    <row r="11" spans="1:15">
      <c r="A11" s="49"/>
      <c r="B11" s="46">
        <v>91</v>
      </c>
      <c r="C11" s="4">
        <v>2.67</v>
      </c>
      <c r="D11" s="4">
        <v>1.89</v>
      </c>
      <c r="E11" s="28">
        <v>88</v>
      </c>
      <c r="F11" s="15">
        <f t="shared" si="0"/>
        <v>234.95999999999998</v>
      </c>
      <c r="G11" s="4">
        <f>(C11-D11)*(E11/1000)</f>
        <v>6.8639999999999993E-2</v>
      </c>
      <c r="H11" s="62">
        <f t="shared" si="1"/>
        <v>68.639999999999986</v>
      </c>
      <c r="I11" s="5"/>
      <c r="J11" s="30"/>
      <c r="K11" s="30"/>
      <c r="L11" s="38"/>
      <c r="M11" s="38"/>
      <c r="N11" s="38"/>
      <c r="O11" s="38"/>
    </row>
    <row r="12" spans="1:15">
      <c r="A12" s="49"/>
      <c r="B12" s="46">
        <v>92</v>
      </c>
      <c r="C12" s="4">
        <v>2.88</v>
      </c>
      <c r="D12" s="4">
        <v>1.73</v>
      </c>
      <c r="E12" s="28">
        <v>88</v>
      </c>
      <c r="F12" s="15">
        <f t="shared" si="0"/>
        <v>253.44</v>
      </c>
      <c r="G12" s="4">
        <f>(C12-D12)*(E12/1000)</f>
        <v>0.10119999999999998</v>
      </c>
      <c r="H12" s="62">
        <f t="shared" si="1"/>
        <v>101.19999999999999</v>
      </c>
      <c r="I12" s="5"/>
      <c r="J12" s="30"/>
      <c r="K12" s="30"/>
      <c r="L12" s="38"/>
      <c r="M12" s="38"/>
      <c r="N12" s="38"/>
      <c r="O12" s="38"/>
    </row>
    <row r="13" spans="1:15" ht="14.5" customHeight="1">
      <c r="A13" s="48" t="s">
        <v>20</v>
      </c>
      <c r="B13" s="2">
        <v>95</v>
      </c>
      <c r="C13" s="3">
        <v>0.41199999999999998</v>
      </c>
      <c r="D13" s="3">
        <v>3.3000000000000002E-2</v>
      </c>
      <c r="E13" s="27">
        <v>88</v>
      </c>
      <c r="F13" s="57">
        <f t="shared" si="0"/>
        <v>36.256</v>
      </c>
      <c r="G13" s="3">
        <f>(C13-D13)*(E13/1000)</f>
        <v>3.3352E-2</v>
      </c>
      <c r="H13" s="63">
        <f t="shared" si="1"/>
        <v>33.351999999999997</v>
      </c>
      <c r="I13" s="5"/>
      <c r="J13" s="30"/>
      <c r="K13" s="30"/>
      <c r="L13" s="38"/>
      <c r="M13" s="38"/>
      <c r="N13" s="38"/>
      <c r="O13" s="38"/>
    </row>
    <row r="14" spans="1:15">
      <c r="A14" s="48"/>
      <c r="B14" s="2">
        <v>97</v>
      </c>
      <c r="C14" s="3">
        <v>0.45400000000000001</v>
      </c>
      <c r="D14" s="3">
        <v>1.4999999999999999E-2</v>
      </c>
      <c r="E14" s="27">
        <v>88</v>
      </c>
      <c r="F14" s="57">
        <f t="shared" si="0"/>
        <v>39.951999999999998</v>
      </c>
      <c r="G14" s="3">
        <f>(C14-D14)*(E14/1000)</f>
        <v>3.8632E-2</v>
      </c>
      <c r="H14" s="63">
        <f t="shared" si="1"/>
        <v>38.631999999999998</v>
      </c>
      <c r="I14" s="5"/>
      <c r="J14" s="30"/>
      <c r="K14" s="30"/>
      <c r="L14" s="38"/>
      <c r="M14" s="38"/>
      <c r="N14" s="38"/>
      <c r="O14" s="38"/>
    </row>
    <row r="15" spans="1:15">
      <c r="A15" s="48"/>
      <c r="B15" s="2">
        <v>99</v>
      </c>
      <c r="C15" s="3">
        <v>0.50800000000000001</v>
      </c>
      <c r="D15" s="3">
        <v>1.7000000000000001E-2</v>
      </c>
      <c r="E15" s="27">
        <v>88</v>
      </c>
      <c r="F15" s="57">
        <f t="shared" si="0"/>
        <v>44.704000000000001</v>
      </c>
      <c r="G15" s="3">
        <f>(C15-D15)*(E15/1000)</f>
        <v>4.3207999999999996E-2</v>
      </c>
      <c r="H15" s="63">
        <f t="shared" si="1"/>
        <v>43.207999999999998</v>
      </c>
      <c r="I15" s="5"/>
      <c r="J15" s="30"/>
      <c r="K15" s="30"/>
      <c r="L15" s="38"/>
      <c r="M15" s="38"/>
      <c r="N15" s="38"/>
      <c r="O15" s="38"/>
    </row>
    <row r="16" spans="1:15">
      <c r="A16" s="48"/>
      <c r="B16" s="2">
        <v>102</v>
      </c>
      <c r="C16" s="3">
        <v>0.49</v>
      </c>
      <c r="D16" s="3">
        <v>4.0000000000000001E-3</v>
      </c>
      <c r="E16" s="27">
        <v>88</v>
      </c>
      <c r="F16" s="57">
        <f t="shared" si="0"/>
        <v>43.12</v>
      </c>
      <c r="G16" s="3">
        <f>(C16-D16)*(E16/1000)</f>
        <v>4.2767999999999994E-2</v>
      </c>
      <c r="H16" s="63">
        <f t="shared" si="1"/>
        <v>42.767999999999994</v>
      </c>
      <c r="I16" s="5"/>
      <c r="J16" s="30"/>
      <c r="K16" s="30"/>
      <c r="L16" s="38"/>
      <c r="M16" s="38"/>
      <c r="N16" s="38"/>
      <c r="O16" s="38"/>
    </row>
    <row r="17" spans="1:15">
      <c r="A17" s="48"/>
      <c r="B17" s="2">
        <v>104</v>
      </c>
      <c r="C17" s="3">
        <v>0.57999999999999996</v>
      </c>
      <c r="D17" s="3">
        <v>6.8000000000000005E-2</v>
      </c>
      <c r="E17" s="27">
        <v>88</v>
      </c>
      <c r="F17" s="57">
        <f t="shared" si="0"/>
        <v>51.04</v>
      </c>
      <c r="G17" s="3">
        <f>(C17-D17)*(E17/1000)</f>
        <v>4.5055999999999999E-2</v>
      </c>
      <c r="H17" s="63">
        <f t="shared" si="1"/>
        <v>45.055999999999997</v>
      </c>
      <c r="I17" s="5"/>
      <c r="J17" s="30"/>
      <c r="K17" s="30"/>
      <c r="L17" s="38"/>
      <c r="M17" s="38"/>
      <c r="N17" s="38"/>
      <c r="O17" s="38"/>
    </row>
    <row r="18" spans="1:15">
      <c r="A18" s="48"/>
      <c r="B18" s="2">
        <v>106</v>
      </c>
      <c r="C18" s="3">
        <v>0.58299999999999996</v>
      </c>
      <c r="D18" s="3">
        <v>5.8000000000000003E-2</v>
      </c>
      <c r="E18" s="27">
        <v>88</v>
      </c>
      <c r="F18" s="57">
        <f t="shared" si="0"/>
        <v>51.303999999999995</v>
      </c>
      <c r="G18" s="3">
        <f>(C18-D18)*(E18/1000)</f>
        <v>4.6199999999999991E-2</v>
      </c>
      <c r="H18" s="63">
        <f t="shared" si="1"/>
        <v>46.199999999999989</v>
      </c>
      <c r="I18" s="5"/>
      <c r="J18" s="30"/>
      <c r="K18" s="30"/>
      <c r="L18" s="38"/>
      <c r="M18" s="38"/>
      <c r="N18" s="38"/>
      <c r="O18" s="38"/>
    </row>
    <row r="19" spans="1:15">
      <c r="A19" s="48"/>
      <c r="B19" s="2">
        <v>109</v>
      </c>
      <c r="C19" s="3">
        <v>0.52500000000000002</v>
      </c>
      <c r="D19" s="3">
        <v>1.6E-2</v>
      </c>
      <c r="E19" s="27">
        <v>88</v>
      </c>
      <c r="F19" s="57">
        <f t="shared" si="0"/>
        <v>46.2</v>
      </c>
      <c r="G19" s="3">
        <f>(C19-D19)*(E19/1000)</f>
        <v>4.4791999999999998E-2</v>
      </c>
      <c r="H19" s="63">
        <f t="shared" si="1"/>
        <v>44.792000000000002</v>
      </c>
      <c r="I19" s="5"/>
      <c r="J19" s="30"/>
      <c r="K19" s="30"/>
      <c r="L19" s="38"/>
      <c r="M19" s="38"/>
      <c r="N19" s="38"/>
      <c r="O19" s="38"/>
    </row>
    <row r="20" spans="1:15">
      <c r="A20" s="48"/>
      <c r="B20" s="2">
        <v>115</v>
      </c>
      <c r="C20" s="3">
        <v>0.58699999999999997</v>
      </c>
      <c r="D20" s="3">
        <v>8.9999999999999993E-3</v>
      </c>
      <c r="E20" s="27">
        <v>88</v>
      </c>
      <c r="F20" s="57">
        <f t="shared" si="0"/>
        <v>51.655999999999999</v>
      </c>
      <c r="G20" s="3">
        <f>(C20-D20)*(E20/1000)</f>
        <v>5.0863999999999993E-2</v>
      </c>
      <c r="H20" s="63">
        <f t="shared" si="1"/>
        <v>50.86399999999999</v>
      </c>
      <c r="I20" s="5"/>
      <c r="J20" s="30"/>
      <c r="K20" s="30"/>
      <c r="L20" s="38"/>
      <c r="M20" s="38"/>
      <c r="N20" s="38"/>
      <c r="O20" s="38"/>
    </row>
    <row r="21" spans="1:15">
      <c r="A21" s="48"/>
      <c r="B21" s="2">
        <v>116</v>
      </c>
      <c r="C21" s="3">
        <v>0.44500000000000001</v>
      </c>
      <c r="D21" s="3">
        <v>4.3999999999999997E-2</v>
      </c>
      <c r="E21" s="27">
        <v>88</v>
      </c>
      <c r="F21" s="57">
        <f t="shared" si="0"/>
        <v>39.160000000000004</v>
      </c>
      <c r="G21" s="3">
        <f>(C21-D21)*(E21/1000)</f>
        <v>3.5288E-2</v>
      </c>
      <c r="H21" s="63">
        <f t="shared" si="1"/>
        <v>35.287999999999997</v>
      </c>
      <c r="I21" s="5"/>
      <c r="J21" s="30"/>
      <c r="K21" s="30"/>
      <c r="L21" s="38"/>
      <c r="M21" s="38"/>
      <c r="N21" s="38"/>
      <c r="O21" s="38"/>
    </row>
    <row r="22" spans="1:15">
      <c r="A22" s="49" t="s">
        <v>21</v>
      </c>
      <c r="B22" s="46">
        <v>118</v>
      </c>
      <c r="C22" s="4">
        <v>2.48</v>
      </c>
      <c r="D22" s="4">
        <v>1.48</v>
      </c>
      <c r="E22" s="28">
        <v>88</v>
      </c>
      <c r="F22" s="15">
        <f t="shared" si="0"/>
        <v>218.24</v>
      </c>
      <c r="G22" s="4">
        <f>(C22-D22)*(E22/1000)</f>
        <v>8.7999999999999995E-2</v>
      </c>
      <c r="H22" s="62">
        <f t="shared" si="1"/>
        <v>88</v>
      </c>
      <c r="I22" s="5"/>
      <c r="J22" s="30"/>
      <c r="K22" s="30"/>
      <c r="L22" s="38"/>
      <c r="M22" s="38"/>
      <c r="N22" s="38"/>
      <c r="O22" s="38"/>
    </row>
    <row r="23" spans="1:15">
      <c r="A23" s="49"/>
      <c r="B23" s="46">
        <v>120</v>
      </c>
      <c r="C23" s="4">
        <v>2.42</v>
      </c>
      <c r="D23" s="4">
        <v>1.38</v>
      </c>
      <c r="E23" s="28">
        <v>88</v>
      </c>
      <c r="F23" s="15">
        <f t="shared" si="0"/>
        <v>212.95999999999998</v>
      </c>
      <c r="G23" s="4">
        <f>(C23-D23)*(E23/1000)</f>
        <v>9.1520000000000004E-2</v>
      </c>
      <c r="H23" s="62">
        <f t="shared" si="1"/>
        <v>91.52000000000001</v>
      </c>
      <c r="I23" s="5"/>
      <c r="J23" s="30"/>
      <c r="K23" s="30"/>
      <c r="L23" s="38"/>
      <c r="M23" s="38"/>
      <c r="N23" s="38"/>
      <c r="O23" s="38"/>
    </row>
    <row r="24" spans="1:15">
      <c r="A24" s="49"/>
      <c r="B24" s="46">
        <v>124</v>
      </c>
      <c r="C24" s="4">
        <v>2.52</v>
      </c>
      <c r="D24" s="4">
        <v>1.58</v>
      </c>
      <c r="E24" s="28">
        <v>88</v>
      </c>
      <c r="F24" s="15">
        <f t="shared" si="0"/>
        <v>221.76</v>
      </c>
      <c r="G24" s="4">
        <f>(C24-D24)*(E24/1000)</f>
        <v>8.2719999999999988E-2</v>
      </c>
      <c r="H24" s="62">
        <f t="shared" si="1"/>
        <v>82.719999999999985</v>
      </c>
      <c r="I24" s="5"/>
      <c r="J24" s="30"/>
      <c r="K24" s="30"/>
      <c r="L24" s="38"/>
      <c r="M24" s="38"/>
      <c r="N24" s="38"/>
      <c r="O24" s="38"/>
    </row>
    <row r="25" spans="1:15">
      <c r="A25" s="49"/>
      <c r="B25" s="46">
        <v>126</v>
      </c>
      <c r="C25" s="4">
        <v>2.41</v>
      </c>
      <c r="D25" s="4">
        <v>1.41</v>
      </c>
      <c r="E25" s="28">
        <v>88</v>
      </c>
      <c r="F25" s="15">
        <f t="shared" si="0"/>
        <v>212.08</v>
      </c>
      <c r="G25" s="4">
        <f>(C25-D25)*(E25/1000)</f>
        <v>8.8000000000000009E-2</v>
      </c>
      <c r="H25" s="62">
        <f t="shared" si="1"/>
        <v>88.000000000000014</v>
      </c>
      <c r="I25" s="5"/>
      <c r="J25" s="30"/>
      <c r="K25" s="30"/>
      <c r="L25" s="38"/>
      <c r="M25" s="38"/>
      <c r="N25" s="38"/>
      <c r="O25" s="38"/>
    </row>
    <row r="26" spans="1:15">
      <c r="A26" s="49"/>
      <c r="B26" s="46">
        <v>128</v>
      </c>
      <c r="C26" s="4">
        <v>2.5</v>
      </c>
      <c r="D26" s="4">
        <v>1.42</v>
      </c>
      <c r="E26" s="28">
        <v>88</v>
      </c>
      <c r="F26" s="15">
        <f t="shared" si="0"/>
        <v>220</v>
      </c>
      <c r="G26" s="4">
        <f>(C26-D26)*(E26/1000)</f>
        <v>9.5039999999999999E-2</v>
      </c>
      <c r="H26" s="62">
        <f t="shared" si="1"/>
        <v>95.04</v>
      </c>
      <c r="I26" s="5"/>
      <c r="J26" s="30"/>
      <c r="K26" s="30"/>
      <c r="L26" s="38"/>
      <c r="M26" s="38"/>
      <c r="N26" s="38"/>
      <c r="O26" s="38"/>
    </row>
    <row r="27" spans="1:15">
      <c r="A27" s="49"/>
      <c r="B27" s="46">
        <v>130</v>
      </c>
      <c r="C27" s="4">
        <v>2.31</v>
      </c>
      <c r="D27" s="4">
        <v>1.37</v>
      </c>
      <c r="E27" s="28">
        <v>88</v>
      </c>
      <c r="F27" s="15">
        <f t="shared" si="0"/>
        <v>203.28</v>
      </c>
      <c r="G27" s="4">
        <f>(C27-D27)*(E27/1000)</f>
        <v>8.2719999999999988E-2</v>
      </c>
      <c r="H27" s="62">
        <f t="shared" si="1"/>
        <v>82.719999999999985</v>
      </c>
      <c r="I27" s="5"/>
      <c r="J27" s="30"/>
      <c r="K27" s="30"/>
      <c r="L27" s="38"/>
      <c r="M27" s="38"/>
      <c r="N27" s="38"/>
      <c r="O27" s="38"/>
    </row>
    <row r="28" spans="1:15">
      <c r="A28" s="49"/>
      <c r="B28" s="46">
        <v>132</v>
      </c>
      <c r="C28" s="4">
        <v>2.38</v>
      </c>
      <c r="D28" s="4">
        <v>1.6</v>
      </c>
      <c r="E28" s="28">
        <v>88</v>
      </c>
      <c r="F28" s="15">
        <f t="shared" si="0"/>
        <v>209.44</v>
      </c>
      <c r="G28" s="4">
        <f>(C28-D28)*(E28/1000)</f>
        <v>6.8639999999999979E-2</v>
      </c>
      <c r="H28" s="62">
        <f t="shared" si="1"/>
        <v>68.639999999999972</v>
      </c>
      <c r="I28" s="5"/>
      <c r="J28" s="30"/>
      <c r="K28" s="30"/>
      <c r="L28" s="38"/>
      <c r="M28" s="38"/>
      <c r="N28" s="38"/>
      <c r="O28" s="38"/>
    </row>
    <row r="29" spans="1:15">
      <c r="A29" s="49"/>
      <c r="B29" s="46">
        <v>134</v>
      </c>
      <c r="C29" s="4">
        <v>2.34</v>
      </c>
      <c r="D29" s="4">
        <v>1.46</v>
      </c>
      <c r="E29" s="28">
        <v>88</v>
      </c>
      <c r="F29" s="15">
        <f t="shared" si="0"/>
        <v>205.92</v>
      </c>
      <c r="G29" s="4">
        <f>(C29-D29)*(E29/1000)</f>
        <v>7.7439999999999981E-2</v>
      </c>
      <c r="H29" s="62">
        <f t="shared" si="1"/>
        <v>77.439999999999984</v>
      </c>
      <c r="I29" s="5"/>
      <c r="J29" s="30"/>
      <c r="K29" s="30"/>
      <c r="L29" s="38"/>
      <c r="M29" s="38"/>
      <c r="N29" s="38"/>
      <c r="O29" s="38"/>
    </row>
    <row r="30" spans="1:15">
      <c r="A30" s="49"/>
      <c r="B30" s="46">
        <v>135</v>
      </c>
      <c r="C30" s="4">
        <v>2.36</v>
      </c>
      <c r="D30" s="4">
        <v>1.41</v>
      </c>
      <c r="E30" s="28">
        <v>88</v>
      </c>
      <c r="F30" s="15">
        <f t="shared" si="0"/>
        <v>207.67999999999998</v>
      </c>
      <c r="G30" s="4">
        <f>(C30-D30)*(E30/1000)</f>
        <v>8.3599999999999994E-2</v>
      </c>
      <c r="H30" s="62">
        <f t="shared" si="1"/>
        <v>83.6</v>
      </c>
      <c r="I30" s="5"/>
      <c r="J30" s="30"/>
      <c r="K30" s="30"/>
      <c r="L30" s="38"/>
      <c r="M30" s="38"/>
      <c r="N30" s="38"/>
      <c r="O30" s="38"/>
    </row>
    <row r="31" spans="1:15">
      <c r="A31" s="49"/>
      <c r="B31" s="46">
        <v>136</v>
      </c>
      <c r="C31" s="4">
        <v>2.4</v>
      </c>
      <c r="D31" s="4">
        <v>1.35</v>
      </c>
      <c r="E31" s="28">
        <v>88</v>
      </c>
      <c r="F31" s="15">
        <f t="shared" si="0"/>
        <v>211.2</v>
      </c>
      <c r="G31" s="4">
        <f>(C31-D31)*(E31/1000)</f>
        <v>9.2399999999999982E-2</v>
      </c>
      <c r="H31" s="62">
        <f t="shared" si="1"/>
        <v>92.399999999999977</v>
      </c>
      <c r="I31" s="5"/>
      <c r="J31" s="30"/>
      <c r="K31" s="30"/>
      <c r="L31" s="38"/>
      <c r="M31" s="38"/>
      <c r="N31" s="38"/>
      <c r="O31" s="38"/>
    </row>
    <row r="32" spans="1:15" ht="14.5" customHeight="1">
      <c r="A32" s="48" t="s">
        <v>22</v>
      </c>
      <c r="B32" s="2">
        <v>138</v>
      </c>
      <c r="C32" s="3">
        <v>3.24</v>
      </c>
      <c r="D32" s="3">
        <v>1.25</v>
      </c>
      <c r="E32" s="27">
        <v>17.600000000000001</v>
      </c>
      <c r="F32" s="57">
        <f t="shared" si="0"/>
        <v>57.024000000000008</v>
      </c>
      <c r="G32" s="3">
        <f>(C32-D32)*(E32/1000)</f>
        <v>3.5024000000000007E-2</v>
      </c>
      <c r="H32" s="63">
        <f t="shared" si="1"/>
        <v>35.024000000000008</v>
      </c>
      <c r="I32" s="5"/>
      <c r="J32" s="30"/>
      <c r="K32" s="30"/>
      <c r="L32" s="38"/>
      <c r="M32" s="38"/>
      <c r="N32" s="38"/>
      <c r="O32" s="38"/>
    </row>
    <row r="33" spans="1:15">
      <c r="A33" s="48"/>
      <c r="B33" s="2">
        <v>139</v>
      </c>
      <c r="C33" s="3">
        <v>2.93</v>
      </c>
      <c r="D33" s="3">
        <v>1.08</v>
      </c>
      <c r="E33" s="27">
        <v>17.600000000000001</v>
      </c>
      <c r="F33" s="57">
        <f t="shared" si="0"/>
        <v>51.568000000000005</v>
      </c>
      <c r="G33" s="3">
        <f>(C33-D33)*(E33/1000)</f>
        <v>3.2560000000000006E-2</v>
      </c>
      <c r="H33" s="63">
        <f t="shared" si="1"/>
        <v>32.56</v>
      </c>
      <c r="I33" s="5"/>
      <c r="J33" s="30"/>
      <c r="K33" s="30"/>
      <c r="L33" s="38"/>
      <c r="M33" s="38"/>
      <c r="N33" s="38"/>
      <c r="O33" s="38"/>
    </row>
    <row r="34" spans="1:15">
      <c r="A34" s="48"/>
      <c r="B34" s="2">
        <v>140</v>
      </c>
      <c r="C34" s="3">
        <v>2.77</v>
      </c>
      <c r="D34" s="3">
        <v>1.1399999999999999</v>
      </c>
      <c r="E34" s="27">
        <v>17.600000000000001</v>
      </c>
      <c r="F34" s="57">
        <f t="shared" si="0"/>
        <v>48.752000000000002</v>
      </c>
      <c r="G34" s="3">
        <f>(C34-D34)*(E34/1000)</f>
        <v>2.8688000000000005E-2</v>
      </c>
      <c r="H34" s="63">
        <f t="shared" si="1"/>
        <v>28.688000000000006</v>
      </c>
      <c r="I34" s="5"/>
      <c r="J34" s="30"/>
      <c r="K34" s="30"/>
      <c r="L34" s="38"/>
      <c r="M34" s="38"/>
      <c r="N34" s="38"/>
      <c r="O34" s="38"/>
    </row>
    <row r="35" spans="1:15">
      <c r="A35" s="48"/>
      <c r="B35" s="2">
        <v>142</v>
      </c>
      <c r="C35" s="3">
        <v>2.4900000000000002</v>
      </c>
      <c r="D35" s="3">
        <v>0.75</v>
      </c>
      <c r="E35" s="27">
        <v>17.600000000000001</v>
      </c>
      <c r="F35" s="57">
        <f t="shared" si="0"/>
        <v>43.824000000000005</v>
      </c>
      <c r="G35" s="3">
        <f>(C35-D35)*(E35/1000)</f>
        <v>3.0624000000000005E-2</v>
      </c>
      <c r="H35" s="63">
        <f t="shared" si="1"/>
        <v>30.624000000000006</v>
      </c>
      <c r="I35" s="5"/>
      <c r="J35" s="30"/>
      <c r="K35" s="30"/>
      <c r="L35" s="38"/>
      <c r="M35" s="38"/>
      <c r="N35" s="38"/>
      <c r="O35" s="38"/>
    </row>
    <row r="36" spans="1:15">
      <c r="A36" s="48"/>
      <c r="B36" s="2">
        <v>144</v>
      </c>
      <c r="C36" s="3">
        <v>2.46</v>
      </c>
      <c r="D36" s="3">
        <v>0.97899999999999998</v>
      </c>
      <c r="E36" s="27">
        <v>17.600000000000001</v>
      </c>
      <c r="F36" s="57">
        <f t="shared" si="0"/>
        <v>43.295999999999999</v>
      </c>
      <c r="G36" s="3">
        <f>(C36-D36)*(E36/1000)</f>
        <v>2.6065599999999998E-2</v>
      </c>
      <c r="H36" s="63">
        <f t="shared" si="1"/>
        <v>26.065599999999996</v>
      </c>
      <c r="I36" s="5"/>
      <c r="J36" s="5"/>
      <c r="K36" s="5"/>
    </row>
    <row r="37" spans="1:15">
      <c r="A37" s="48"/>
      <c r="B37" s="2">
        <v>146</v>
      </c>
      <c r="C37" s="3">
        <v>2.46</v>
      </c>
      <c r="D37" s="3">
        <v>0.94399999999999995</v>
      </c>
      <c r="E37" s="27">
        <v>17.600000000000001</v>
      </c>
      <c r="F37" s="57">
        <f t="shared" si="0"/>
        <v>43.295999999999999</v>
      </c>
      <c r="G37" s="3">
        <f>(C37-D37)*(E37/1000)</f>
        <v>2.6681600000000003E-2</v>
      </c>
      <c r="H37" s="63">
        <f t="shared" si="1"/>
        <v>26.681600000000003</v>
      </c>
      <c r="I37" s="5"/>
      <c r="J37" s="5"/>
      <c r="K37" s="5"/>
    </row>
    <row r="38" spans="1:15">
      <c r="A38" s="48"/>
      <c r="B38" s="2">
        <v>148</v>
      </c>
      <c r="C38" s="3">
        <v>2.14</v>
      </c>
      <c r="D38" s="3">
        <v>0.626</v>
      </c>
      <c r="E38" s="27">
        <v>17.600000000000001</v>
      </c>
      <c r="F38" s="57">
        <f t="shared" si="0"/>
        <v>37.664000000000009</v>
      </c>
      <c r="G38" s="3">
        <f>(C38-D38)*(E38/1000)</f>
        <v>2.6646400000000004E-2</v>
      </c>
      <c r="H38" s="63">
        <f t="shared" si="1"/>
        <v>26.646400000000003</v>
      </c>
      <c r="I38" s="5"/>
      <c r="J38" s="5"/>
      <c r="K38" s="5"/>
    </row>
    <row r="39" spans="1:15">
      <c r="A39" s="48"/>
      <c r="B39" s="2">
        <v>151</v>
      </c>
      <c r="C39" s="3">
        <v>2.31</v>
      </c>
      <c r="D39" s="3">
        <v>0.69199999999999995</v>
      </c>
      <c r="E39" s="27">
        <v>17.600000000000001</v>
      </c>
      <c r="F39" s="57">
        <f t="shared" si="0"/>
        <v>40.656000000000006</v>
      </c>
      <c r="G39" s="3">
        <f>(C39-D39)*(E39/1000)</f>
        <v>2.8476800000000003E-2</v>
      </c>
      <c r="H39" s="63">
        <f t="shared" si="1"/>
        <v>28.476800000000004</v>
      </c>
      <c r="I39" s="5"/>
      <c r="J39" s="5"/>
      <c r="K39" s="5"/>
    </row>
    <row r="40" spans="1:15">
      <c r="A40" s="48"/>
      <c r="B40" s="2">
        <v>153</v>
      </c>
      <c r="C40" s="3">
        <v>2.3199999999999998</v>
      </c>
      <c r="D40" s="3">
        <v>0.87</v>
      </c>
      <c r="E40" s="27">
        <v>17.600000000000001</v>
      </c>
      <c r="F40" s="57">
        <f t="shared" si="0"/>
        <v>40.832000000000001</v>
      </c>
      <c r="G40" s="3">
        <f>(C40-D40)*(E40/1000)</f>
        <v>2.5519999999999998E-2</v>
      </c>
      <c r="H40" s="63">
        <f t="shared" si="1"/>
        <v>25.519999999999996</v>
      </c>
      <c r="I40" s="5"/>
      <c r="J40" s="5"/>
      <c r="K40" s="5"/>
    </row>
    <row r="41" spans="1:15">
      <c r="A41" s="48"/>
      <c r="B41" s="2">
        <v>155</v>
      </c>
      <c r="C41" s="3">
        <v>2.44</v>
      </c>
      <c r="D41" s="3">
        <v>0.73599999999999999</v>
      </c>
      <c r="E41" s="27">
        <v>17.600000000000001</v>
      </c>
      <c r="F41" s="57">
        <f t="shared" si="0"/>
        <v>42.944000000000003</v>
      </c>
      <c r="G41" s="3">
        <f>(C41-D41)*(E41/1000)</f>
        <v>2.99904E-2</v>
      </c>
      <c r="H41" s="63">
        <f t="shared" si="1"/>
        <v>29.990400000000001</v>
      </c>
      <c r="I41" s="5"/>
      <c r="J41" s="5"/>
      <c r="K41" s="5"/>
    </row>
    <row r="42" spans="1:15">
      <c r="A42" s="48"/>
      <c r="B42" s="2">
        <v>156</v>
      </c>
      <c r="C42" s="3">
        <v>2.4900000000000002</v>
      </c>
      <c r="D42" s="3">
        <v>0.73099999999999998</v>
      </c>
      <c r="E42" s="27">
        <v>17.600000000000001</v>
      </c>
      <c r="F42" s="57">
        <f t="shared" si="0"/>
        <v>43.824000000000005</v>
      </c>
      <c r="G42" s="3">
        <f>(C42-D42)*(E42/1000)</f>
        <v>3.0958400000000007E-2</v>
      </c>
      <c r="H42" s="63">
        <f t="shared" si="1"/>
        <v>30.958400000000008</v>
      </c>
      <c r="I42" s="5"/>
      <c r="J42" s="5"/>
      <c r="K42" s="5"/>
    </row>
    <row r="43" spans="1:15">
      <c r="A43" s="48"/>
      <c r="B43" s="2">
        <v>157</v>
      </c>
      <c r="C43" s="3">
        <v>2.42</v>
      </c>
      <c r="D43" s="3">
        <v>0.65100000000000002</v>
      </c>
      <c r="E43" s="27">
        <v>17.600000000000001</v>
      </c>
      <c r="F43" s="57">
        <f t="shared" si="0"/>
        <v>42.591999999999999</v>
      </c>
      <c r="G43" s="3">
        <f>(C43-D43)*(E43/1000)</f>
        <v>3.11344E-2</v>
      </c>
      <c r="H43" s="63">
        <f t="shared" si="1"/>
        <v>31.134399999999999</v>
      </c>
      <c r="I43" s="5"/>
      <c r="J43" s="5"/>
      <c r="K43" s="5"/>
    </row>
    <row r="44" spans="1:15">
      <c r="A44" s="49" t="s">
        <v>23</v>
      </c>
      <c r="B44" s="46">
        <v>158</v>
      </c>
      <c r="C44" s="4">
        <v>2.83</v>
      </c>
      <c r="D44" s="4">
        <v>1.69</v>
      </c>
      <c r="E44" s="28">
        <v>88</v>
      </c>
      <c r="F44" s="15">
        <f t="shared" si="0"/>
        <v>249.04000000000002</v>
      </c>
      <c r="G44" s="4">
        <f>(C44-D44)*(E44/1000)</f>
        <v>0.10032000000000001</v>
      </c>
      <c r="H44" s="62">
        <f t="shared" si="1"/>
        <v>100.32000000000001</v>
      </c>
      <c r="I44" s="5"/>
      <c r="J44" s="5"/>
      <c r="K44" s="5"/>
    </row>
    <row r="45" spans="1:15">
      <c r="A45" s="49"/>
      <c r="B45" s="46">
        <v>160</v>
      </c>
      <c r="C45" s="4">
        <v>2.5299999999999998</v>
      </c>
      <c r="D45" s="4">
        <v>1.6</v>
      </c>
      <c r="E45" s="28">
        <v>88</v>
      </c>
      <c r="F45" s="15">
        <f t="shared" si="0"/>
        <v>222.64</v>
      </c>
      <c r="G45" s="4">
        <f>(C45-D45)*(E45/1000)</f>
        <v>8.1839999999999968E-2</v>
      </c>
      <c r="H45" s="62">
        <f t="shared" si="1"/>
        <v>81.839999999999975</v>
      </c>
      <c r="I45" s="5"/>
      <c r="J45" s="5"/>
      <c r="K45" s="5"/>
    </row>
    <row r="46" spans="1:15">
      <c r="A46" s="49"/>
      <c r="B46" s="46">
        <v>162</v>
      </c>
      <c r="C46" s="4">
        <v>2.73</v>
      </c>
      <c r="D46" s="4">
        <v>1.68</v>
      </c>
      <c r="E46" s="28">
        <v>88</v>
      </c>
      <c r="F46" s="15">
        <f t="shared" si="0"/>
        <v>240.24</v>
      </c>
      <c r="G46" s="4">
        <f>(C46-D46)*(E46/1000)</f>
        <v>9.2399999999999996E-2</v>
      </c>
      <c r="H46" s="62">
        <f t="shared" si="1"/>
        <v>92.399999999999991</v>
      </c>
      <c r="I46" s="5"/>
      <c r="J46" s="5"/>
      <c r="K46" s="5"/>
    </row>
    <row r="47" spans="1:15">
      <c r="A47" s="49"/>
      <c r="B47" s="46">
        <v>165</v>
      </c>
      <c r="C47" s="4">
        <v>2.33</v>
      </c>
      <c r="D47" s="4">
        <v>1.4</v>
      </c>
      <c r="E47" s="28">
        <v>88</v>
      </c>
      <c r="F47" s="15">
        <f t="shared" si="0"/>
        <v>205.04000000000002</v>
      </c>
      <c r="G47" s="4">
        <f>(C47-D47)*(E47/1000)</f>
        <v>8.184000000000001E-2</v>
      </c>
      <c r="H47" s="62">
        <f t="shared" si="1"/>
        <v>81.84</v>
      </c>
      <c r="I47" s="5"/>
      <c r="J47" s="5"/>
      <c r="K47" s="5"/>
    </row>
    <row r="48" spans="1:15">
      <c r="A48" s="49"/>
      <c r="B48" s="46">
        <v>167</v>
      </c>
      <c r="C48" s="4">
        <v>2.4500000000000002</v>
      </c>
      <c r="D48" s="4">
        <v>1.6</v>
      </c>
      <c r="E48" s="28">
        <v>88</v>
      </c>
      <c r="F48" s="15">
        <f t="shared" si="0"/>
        <v>215.60000000000002</v>
      </c>
      <c r="G48" s="4">
        <f>(C48-D48)*(E48/1000)</f>
        <v>7.4800000000000005E-2</v>
      </c>
      <c r="H48" s="62">
        <f t="shared" si="1"/>
        <v>74.800000000000011</v>
      </c>
      <c r="I48" s="5"/>
      <c r="J48" s="5"/>
      <c r="K48" s="5"/>
    </row>
    <row r="49" spans="1:11">
      <c r="A49" s="49"/>
      <c r="B49" s="46">
        <v>169</v>
      </c>
      <c r="C49" s="4">
        <v>2.69</v>
      </c>
      <c r="D49" s="4">
        <v>1.56</v>
      </c>
      <c r="E49" s="28">
        <v>88</v>
      </c>
      <c r="F49" s="15">
        <f t="shared" si="0"/>
        <v>236.72</v>
      </c>
      <c r="G49" s="4">
        <f>(C49-D49)*(E49/1000)</f>
        <v>9.9439999999999987E-2</v>
      </c>
      <c r="H49" s="62">
        <f t="shared" si="1"/>
        <v>99.439999999999984</v>
      </c>
      <c r="I49" s="5"/>
      <c r="J49" s="5"/>
      <c r="K49" s="5"/>
    </row>
    <row r="50" spans="1:11">
      <c r="A50" s="49"/>
      <c r="B50" s="46">
        <v>172</v>
      </c>
      <c r="C50" s="4">
        <v>2.5499999999999998</v>
      </c>
      <c r="D50" s="4">
        <v>1.6</v>
      </c>
      <c r="E50" s="28">
        <v>88</v>
      </c>
      <c r="F50" s="15">
        <f t="shared" si="0"/>
        <v>224.39999999999998</v>
      </c>
      <c r="G50" s="4">
        <f>(C50-D50)*(E50/1000)</f>
        <v>8.3599999999999966E-2</v>
      </c>
      <c r="H50" s="62">
        <f t="shared" si="1"/>
        <v>83.599999999999966</v>
      </c>
      <c r="I50" s="5"/>
      <c r="J50" s="5"/>
      <c r="K50" s="5"/>
    </row>
    <row r="51" spans="1:11">
      <c r="A51" s="49"/>
      <c r="B51" s="46">
        <v>174</v>
      </c>
      <c r="C51" s="4">
        <v>2.57</v>
      </c>
      <c r="D51" s="4">
        <v>1.68</v>
      </c>
      <c r="E51" s="28">
        <v>88</v>
      </c>
      <c r="F51" s="15">
        <f t="shared" si="0"/>
        <v>226.16</v>
      </c>
      <c r="G51" s="4">
        <f>(C51-D51)*(E51/1000)</f>
        <v>7.8319999999999987E-2</v>
      </c>
      <c r="H51" s="62">
        <f t="shared" ref="H51:H54" si="2">G51*1000</f>
        <v>78.319999999999993</v>
      </c>
      <c r="I51" s="5"/>
      <c r="J51" s="5"/>
      <c r="K51" s="5"/>
    </row>
    <row r="52" spans="1:11">
      <c r="A52" s="49"/>
      <c r="B52" s="46">
        <v>176</v>
      </c>
      <c r="C52" s="4">
        <v>2.74</v>
      </c>
      <c r="D52" s="4">
        <v>1.66</v>
      </c>
      <c r="E52" s="28">
        <v>88</v>
      </c>
      <c r="F52" s="15">
        <f t="shared" ref="F52:F54" si="3">C52*E52</f>
        <v>241.12</v>
      </c>
      <c r="G52" s="4">
        <f>(C52-D52)*(E52/1000)</f>
        <v>9.5040000000000013E-2</v>
      </c>
      <c r="H52" s="62">
        <f t="shared" si="2"/>
        <v>95.04000000000002</v>
      </c>
      <c r="I52" s="5"/>
      <c r="J52" s="5"/>
      <c r="K52" s="5"/>
    </row>
    <row r="53" spans="1:11">
      <c r="A53" s="49"/>
      <c r="B53" s="46">
        <v>177</v>
      </c>
      <c r="C53" s="4">
        <v>2.65</v>
      </c>
      <c r="D53" s="4">
        <v>1.7</v>
      </c>
      <c r="E53" s="28">
        <v>88</v>
      </c>
      <c r="F53" s="15">
        <f t="shared" si="3"/>
        <v>233.2</v>
      </c>
      <c r="G53" s="4">
        <f>(C53-D53)*(E53/1000)</f>
        <v>8.3599999999999994E-2</v>
      </c>
      <c r="H53" s="62">
        <f t="shared" si="2"/>
        <v>83.6</v>
      </c>
      <c r="I53" s="5"/>
      <c r="J53" s="5"/>
      <c r="K53" s="5"/>
    </row>
    <row r="54" spans="1:11">
      <c r="A54" s="49"/>
      <c r="B54" s="46">
        <v>178</v>
      </c>
      <c r="C54" s="4">
        <v>2.66</v>
      </c>
      <c r="D54" s="4">
        <v>1.72</v>
      </c>
      <c r="E54" s="28">
        <v>88</v>
      </c>
      <c r="F54" s="15">
        <f t="shared" si="3"/>
        <v>234.08</v>
      </c>
      <c r="G54" s="4">
        <f>(C54-D54)*(E54/1000)</f>
        <v>8.2720000000000016E-2</v>
      </c>
      <c r="H54" s="62">
        <f t="shared" si="2"/>
        <v>82.720000000000013</v>
      </c>
      <c r="I54" s="5"/>
      <c r="J54" s="5"/>
      <c r="K54" s="5"/>
    </row>
    <row r="55" spans="1:11">
      <c r="B55" s="16"/>
      <c r="C55" s="16"/>
      <c r="D55" s="19"/>
      <c r="E55" s="16"/>
      <c r="F55" s="16"/>
      <c r="G55" s="5"/>
      <c r="H55" s="5"/>
      <c r="I55" s="5"/>
      <c r="J55" s="5"/>
      <c r="K55" s="5"/>
    </row>
    <row r="56" spans="1:11">
      <c r="B56" s="16"/>
      <c r="C56" s="16"/>
      <c r="D56" s="19"/>
      <c r="E56" s="16"/>
      <c r="F56" s="16"/>
      <c r="G56" s="6"/>
      <c r="H56" s="5"/>
      <c r="I56" s="5"/>
      <c r="J56" s="5"/>
      <c r="K56" s="5"/>
    </row>
    <row r="57" spans="1:11">
      <c r="B57" s="16"/>
      <c r="C57" s="16"/>
      <c r="D57" s="19"/>
      <c r="E57" s="16"/>
      <c r="F57" s="16"/>
      <c r="G57" s="6"/>
      <c r="H57" s="5"/>
      <c r="I57" s="5"/>
      <c r="J57" s="5"/>
      <c r="K57" s="5"/>
    </row>
    <row r="58" spans="1:11">
      <c r="B58" s="16"/>
      <c r="C58" s="16"/>
      <c r="D58" s="19"/>
      <c r="E58" s="16"/>
      <c r="F58" s="16"/>
      <c r="G58" s="6"/>
      <c r="H58" s="5"/>
      <c r="I58" s="5"/>
      <c r="J58" s="5"/>
      <c r="K58" s="5"/>
    </row>
    <row r="59" spans="1:11">
      <c r="B59" s="16"/>
      <c r="C59" s="16"/>
      <c r="D59" s="19"/>
      <c r="E59" s="16"/>
      <c r="F59" s="16"/>
      <c r="G59" s="6"/>
      <c r="H59" s="5"/>
      <c r="I59" s="5"/>
      <c r="J59" s="5"/>
      <c r="K59" s="5"/>
    </row>
    <row r="60" spans="1:11">
      <c r="B60" s="16"/>
      <c r="C60" s="16"/>
      <c r="D60" s="19"/>
      <c r="E60" s="16"/>
      <c r="F60" s="16"/>
      <c r="G60" s="6"/>
      <c r="H60" s="5"/>
      <c r="I60" s="5"/>
      <c r="J60" s="5"/>
      <c r="K60" s="5"/>
    </row>
    <row r="61" spans="1:11">
      <c r="B61" s="16"/>
      <c r="C61" s="16"/>
      <c r="D61" s="16"/>
      <c r="E61" s="16"/>
      <c r="F61" s="16"/>
      <c r="G61" s="5"/>
      <c r="H61" s="5"/>
      <c r="I61" s="5"/>
      <c r="J61" s="5"/>
      <c r="K61" s="5"/>
    </row>
    <row r="62" spans="1:11">
      <c r="B62" s="16"/>
      <c r="C62" s="16"/>
      <c r="D62" s="16"/>
      <c r="E62" s="16"/>
      <c r="F62" s="16"/>
      <c r="G62" s="5"/>
      <c r="H62" s="5"/>
      <c r="I62" s="5"/>
      <c r="J62" s="5"/>
      <c r="K62" s="5"/>
    </row>
  </sheetData>
  <mergeCells count="10">
    <mergeCell ref="A44:A54"/>
    <mergeCell ref="E1:E2"/>
    <mergeCell ref="F1:F2"/>
    <mergeCell ref="A3:A12"/>
    <mergeCell ref="A32:A43"/>
    <mergeCell ref="A22:A31"/>
    <mergeCell ref="A13:A21"/>
    <mergeCell ref="C1:D1"/>
    <mergeCell ref="H1:H2"/>
    <mergeCell ref="G1:G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B40A8-2A02-493F-853D-429993117FD4}">
  <dimension ref="A1:CA38"/>
  <sheetViews>
    <sheetView tabSelected="1" zoomScale="86" zoomScaleNormal="86" workbookViewId="0">
      <selection activeCell="I41" sqref="I41"/>
    </sheetView>
  </sheetViews>
  <sheetFormatPr defaultRowHeight="14.5"/>
  <cols>
    <col min="1" max="1" width="18.36328125" bestFit="1" customWidth="1"/>
    <col min="20" max="20" width="10" customWidth="1"/>
    <col min="27" max="29" width="8.54296875" customWidth="1"/>
    <col min="30" max="30" width="9.54296875" customWidth="1"/>
    <col min="31" max="31" width="9.7265625" customWidth="1"/>
    <col min="34" max="34" width="12.1796875" bestFit="1" customWidth="1"/>
    <col min="35" max="35" width="11" bestFit="1" customWidth="1"/>
    <col min="37" max="38" width="18.1796875" bestFit="1" customWidth="1"/>
    <col min="39" max="40" width="12" bestFit="1" customWidth="1"/>
    <col min="43" max="44" width="12" bestFit="1" customWidth="1"/>
    <col min="48" max="48" width="8.81640625" customWidth="1"/>
  </cols>
  <sheetData>
    <row r="1" spans="1:79" ht="37.5" customHeight="1">
      <c r="B1" s="40"/>
      <c r="C1" s="40"/>
      <c r="D1" s="81" t="s">
        <v>16</v>
      </c>
      <c r="E1" s="82"/>
      <c r="F1" s="82"/>
      <c r="G1" s="82"/>
      <c r="H1" s="82"/>
      <c r="I1" s="82"/>
      <c r="J1" s="82"/>
      <c r="K1" s="83"/>
      <c r="L1" s="84" t="s">
        <v>17</v>
      </c>
      <c r="M1" s="85"/>
      <c r="N1" s="85"/>
      <c r="O1" s="85"/>
      <c r="P1" s="85"/>
      <c r="Q1" s="85"/>
      <c r="R1" s="85"/>
      <c r="S1" s="85"/>
      <c r="T1" s="85"/>
      <c r="U1" s="86"/>
      <c r="V1" s="87" t="s">
        <v>18</v>
      </c>
      <c r="W1" s="88"/>
      <c r="X1" s="88"/>
      <c r="Y1" s="88"/>
      <c r="Z1" s="88"/>
      <c r="AA1" s="88"/>
      <c r="AB1" s="88"/>
      <c r="AC1" s="88"/>
      <c r="AD1" s="88"/>
      <c r="AE1" s="89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</row>
    <row r="2" spans="1:79" ht="29">
      <c r="A2" s="9"/>
      <c r="B2" s="8" t="s">
        <v>1</v>
      </c>
      <c r="C2" s="31" t="s">
        <v>6</v>
      </c>
      <c r="D2" s="41" t="s">
        <v>12</v>
      </c>
      <c r="E2" s="64" t="s">
        <v>13</v>
      </c>
      <c r="F2" s="41" t="s">
        <v>9</v>
      </c>
      <c r="G2" s="41" t="s">
        <v>10</v>
      </c>
      <c r="H2" s="64" t="s">
        <v>14</v>
      </c>
      <c r="I2" s="64" t="s">
        <v>15</v>
      </c>
      <c r="J2" s="41" t="s">
        <v>9</v>
      </c>
      <c r="K2" s="41" t="s">
        <v>10</v>
      </c>
      <c r="L2" s="23" t="s">
        <v>2</v>
      </c>
      <c r="M2" s="24" t="s">
        <v>3</v>
      </c>
      <c r="N2" s="65" t="s">
        <v>12</v>
      </c>
      <c r="O2" s="65" t="s">
        <v>13</v>
      </c>
      <c r="P2" s="22" t="s">
        <v>9</v>
      </c>
      <c r="Q2" s="22" t="s">
        <v>10</v>
      </c>
      <c r="R2" s="32" t="s">
        <v>14</v>
      </c>
      <c r="S2" s="32" t="s">
        <v>15</v>
      </c>
      <c r="T2" s="21" t="s">
        <v>9</v>
      </c>
      <c r="U2" s="21" t="s">
        <v>10</v>
      </c>
      <c r="V2" s="1" t="s">
        <v>2</v>
      </c>
      <c r="W2" s="25" t="s">
        <v>3</v>
      </c>
      <c r="X2" s="18" t="s">
        <v>12</v>
      </c>
      <c r="Y2" s="18" t="s">
        <v>13</v>
      </c>
      <c r="Z2" s="1" t="s">
        <v>9</v>
      </c>
      <c r="AA2" s="1" t="s">
        <v>10</v>
      </c>
      <c r="AB2" s="66" t="s">
        <v>14</v>
      </c>
      <c r="AC2" s="34" t="s">
        <v>15</v>
      </c>
      <c r="AD2" s="35" t="s">
        <v>9</v>
      </c>
      <c r="AE2" s="35" t="s">
        <v>10</v>
      </c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</row>
    <row r="3" spans="1:79" ht="15" customHeight="1">
      <c r="A3" s="51" t="s">
        <v>24</v>
      </c>
      <c r="B3" s="11">
        <v>35</v>
      </c>
      <c r="C3" s="11">
        <v>88</v>
      </c>
      <c r="D3" s="7">
        <v>2.29</v>
      </c>
      <c r="E3" s="43">
        <f>D3*C3</f>
        <v>201.52</v>
      </c>
      <c r="F3" s="53">
        <f>AVERAGE(E3:E8)</f>
        <v>198.29333333333332</v>
      </c>
      <c r="G3" s="53">
        <f>STDEV(E3:E8)</f>
        <v>14.836984419573497</v>
      </c>
      <c r="H3" s="7">
        <v>8.9999999999999993E-3</v>
      </c>
      <c r="I3" s="43">
        <f>H3*C3</f>
        <v>0.79199999999999993</v>
      </c>
      <c r="J3" s="53">
        <f>AVERAGE(I3:I8)</f>
        <v>7.6853333333333333</v>
      </c>
      <c r="K3" s="53">
        <f>STDEV(I3:I8)</f>
        <v>8.4248070521921541</v>
      </c>
      <c r="L3" s="7">
        <v>0.83639843892986543</v>
      </c>
      <c r="M3" s="7">
        <v>11.056789803865261</v>
      </c>
      <c r="N3" s="7">
        <f>L3/62*14</f>
        <v>0.18886416362932446</v>
      </c>
      <c r="O3" s="43">
        <f>N3*C3</f>
        <v>16.620046399380552</v>
      </c>
      <c r="P3" s="53">
        <f>AVERAGE(O3:O8)</f>
        <v>17.382834933568923</v>
      </c>
      <c r="Q3" s="53">
        <f>STDEV(O3:O8)</f>
        <v>4.8229936686127228</v>
      </c>
      <c r="R3" s="7">
        <f t="shared" ref="R3:R38" si="0">M3/62*14</f>
        <v>2.4966944718405424</v>
      </c>
      <c r="S3" s="43">
        <f>R3*C3</f>
        <v>219.70911352196774</v>
      </c>
      <c r="T3" s="53">
        <f>AVERAGE(S3:S8)</f>
        <v>210.75859867893871</v>
      </c>
      <c r="U3" s="53">
        <f>STDEV(S3:S8)</f>
        <v>7.1971854262321537</v>
      </c>
      <c r="V3" s="7">
        <v>0.77706449687128754</v>
      </c>
      <c r="W3" s="7">
        <v>0</v>
      </c>
      <c r="X3" s="7">
        <f t="shared" ref="X3:X14" si="1">V3/46*14</f>
        <v>0.23649789035213098</v>
      </c>
      <c r="Y3" s="43">
        <f>X3*C3</f>
        <v>20.811814350987525</v>
      </c>
      <c r="Z3" s="53">
        <f>AVERAGE(Y3:Y8)</f>
        <v>21.526847601067544</v>
      </c>
      <c r="AA3" s="53">
        <f>STDEV(Y3:Y8)</f>
        <v>8.0665005827748022</v>
      </c>
      <c r="AB3" s="7">
        <f t="shared" ref="AB3:AB38" si="2">W3/46*14</f>
        <v>0</v>
      </c>
      <c r="AC3" s="43">
        <f>AB3*C3</f>
        <v>0</v>
      </c>
      <c r="AD3" s="53">
        <f>AVERAGE(AC3:AC8)</f>
        <v>0</v>
      </c>
      <c r="AE3" s="53">
        <f>STDEV(AC3:AC8)</f>
        <v>0</v>
      </c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</row>
    <row r="4" spans="1:79">
      <c r="A4" s="51"/>
      <c r="B4" s="11">
        <v>39</v>
      </c>
      <c r="C4" s="11">
        <v>88</v>
      </c>
      <c r="D4" s="7">
        <v>2.4</v>
      </c>
      <c r="E4" s="43">
        <f t="shared" ref="E4:E38" si="3">D4*C4</f>
        <v>211.2</v>
      </c>
      <c r="F4" s="54"/>
      <c r="G4" s="54"/>
      <c r="H4" s="7">
        <v>0.16400000000000001</v>
      </c>
      <c r="I4" s="43">
        <f t="shared" ref="I4:I38" si="4">H4*C4</f>
        <v>14.432</v>
      </c>
      <c r="J4" s="54"/>
      <c r="K4" s="54"/>
      <c r="L4" s="7">
        <v>0.87214665028833749</v>
      </c>
      <c r="M4" s="7">
        <v>10.505460842996499</v>
      </c>
      <c r="N4" s="7">
        <f>L4/62*14</f>
        <v>0.19693634038768912</v>
      </c>
      <c r="O4" s="43">
        <f t="shared" ref="O4:O38" si="5">N4*C4</f>
        <v>17.330397954116641</v>
      </c>
      <c r="P4" s="54"/>
      <c r="Q4" s="54"/>
      <c r="R4" s="7">
        <f>M4/62*14</f>
        <v>2.3722008355153381</v>
      </c>
      <c r="S4" s="43">
        <f t="shared" ref="S4:S38" si="6">R4*C4</f>
        <v>208.75367352534977</v>
      </c>
      <c r="T4" s="54"/>
      <c r="U4" s="54"/>
      <c r="V4" s="7">
        <v>0.46305005704051738</v>
      </c>
      <c r="W4" s="7">
        <v>0</v>
      </c>
      <c r="X4" s="7">
        <f>V4/46*14</f>
        <v>0.14092827822972268</v>
      </c>
      <c r="Y4" s="43">
        <f t="shared" ref="Y4:Y38" si="7">X4*C4</f>
        <v>12.401688484215596</v>
      </c>
      <c r="Z4" s="54"/>
      <c r="AA4" s="54"/>
      <c r="AB4" s="7">
        <f t="shared" si="2"/>
        <v>0</v>
      </c>
      <c r="AC4" s="43">
        <f t="shared" ref="AC4:AC38" si="8">AB4*C4</f>
        <v>0</v>
      </c>
      <c r="AD4" s="54"/>
      <c r="AE4" s="5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</row>
    <row r="5" spans="1:79">
      <c r="A5" s="51"/>
      <c r="B5" s="11">
        <v>44</v>
      </c>
      <c r="C5" s="11">
        <v>88</v>
      </c>
      <c r="D5" s="7">
        <v>2.09</v>
      </c>
      <c r="E5" s="43">
        <f t="shared" si="3"/>
        <v>183.92</v>
      </c>
      <c r="F5" s="54"/>
      <c r="G5" s="54"/>
      <c r="H5" s="7">
        <v>1E-3</v>
      </c>
      <c r="I5" s="43">
        <f t="shared" si="4"/>
        <v>8.7999999999999995E-2</v>
      </c>
      <c r="J5" s="54"/>
      <c r="K5" s="54"/>
      <c r="L5" s="7">
        <v>1.2998719825013401</v>
      </c>
      <c r="M5" s="7">
        <v>11.040941979028799</v>
      </c>
      <c r="N5" s="7">
        <f t="shared" ref="N5:N25" si="9">L5/62*14</f>
        <v>0.29351947991965743</v>
      </c>
      <c r="O5" s="43">
        <f t="shared" si="5"/>
        <v>25.829714232929852</v>
      </c>
      <c r="P5" s="54"/>
      <c r="Q5" s="54"/>
      <c r="R5" s="7">
        <f t="shared" si="0"/>
        <v>2.4931159307484387</v>
      </c>
      <c r="S5" s="43">
        <f t="shared" si="6"/>
        <v>219.39420190586262</v>
      </c>
      <c r="T5" s="54"/>
      <c r="U5" s="54"/>
      <c r="V5" s="7">
        <v>1.0710449239287079</v>
      </c>
      <c r="W5" s="7">
        <v>0</v>
      </c>
      <c r="X5" s="7">
        <f t="shared" si="1"/>
        <v>0.32597019423917195</v>
      </c>
      <c r="Y5" s="43">
        <f t="shared" si="7"/>
        <v>28.68537709304713</v>
      </c>
      <c r="Z5" s="54"/>
      <c r="AA5" s="54"/>
      <c r="AB5" s="7">
        <f t="shared" si="2"/>
        <v>0</v>
      </c>
      <c r="AC5" s="43">
        <f t="shared" si="8"/>
        <v>0</v>
      </c>
      <c r="AD5" s="54"/>
      <c r="AE5" s="5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</row>
    <row r="6" spans="1:79" ht="14.5" customHeight="1">
      <c r="A6" s="51"/>
      <c r="B6" s="11">
        <v>55</v>
      </c>
      <c r="C6" s="11">
        <v>88</v>
      </c>
      <c r="D6" s="7">
        <v>2.4300000000000002</v>
      </c>
      <c r="E6" s="43">
        <f t="shared" si="3"/>
        <v>213.84</v>
      </c>
      <c r="F6" s="54"/>
      <c r="G6" s="54"/>
      <c r="H6" s="7">
        <v>0.216</v>
      </c>
      <c r="I6" s="43">
        <f t="shared" si="4"/>
        <v>19.007999999999999</v>
      </c>
      <c r="J6" s="54"/>
      <c r="K6" s="54"/>
      <c r="L6" s="7">
        <v>0.60050340498903654</v>
      </c>
      <c r="M6" s="7">
        <v>10.308570703026501</v>
      </c>
      <c r="N6" s="7">
        <f t="shared" si="9"/>
        <v>0.13559754306204053</v>
      </c>
      <c r="O6" s="43">
        <f t="shared" si="5"/>
        <v>11.932583789459567</v>
      </c>
      <c r="P6" s="54"/>
      <c r="Q6" s="54"/>
      <c r="R6" s="7">
        <f>M6/62*14</f>
        <v>2.3277417716511453</v>
      </c>
      <c r="S6" s="43">
        <f t="shared" si="6"/>
        <v>204.84127590530079</v>
      </c>
      <c r="T6" s="54"/>
      <c r="U6" s="54"/>
      <c r="V6" s="7">
        <v>0.44854654634778302</v>
      </c>
      <c r="W6" s="7">
        <v>0</v>
      </c>
      <c r="X6" s="7">
        <f t="shared" si="1"/>
        <v>0.13651416627976004</v>
      </c>
      <c r="Y6" s="43">
        <f t="shared" si="7"/>
        <v>12.013246632618884</v>
      </c>
      <c r="Z6" s="54"/>
      <c r="AA6" s="54"/>
      <c r="AB6" s="7">
        <f t="shared" si="2"/>
        <v>0</v>
      </c>
      <c r="AC6" s="43">
        <f t="shared" si="8"/>
        <v>0</v>
      </c>
      <c r="AD6" s="54"/>
      <c r="AE6" s="5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</row>
    <row r="7" spans="1:79">
      <c r="A7" s="51"/>
      <c r="B7" s="11">
        <v>60</v>
      </c>
      <c r="C7" s="11">
        <v>88</v>
      </c>
      <c r="D7" s="7">
        <v>2.0099999999999998</v>
      </c>
      <c r="E7" s="43">
        <f t="shared" si="3"/>
        <v>176.88</v>
      </c>
      <c r="F7" s="54"/>
      <c r="G7" s="54"/>
      <c r="H7" s="7">
        <v>0</v>
      </c>
      <c r="I7" s="43">
        <f t="shared" si="4"/>
        <v>0</v>
      </c>
      <c r="J7" s="54"/>
      <c r="K7" s="54"/>
      <c r="L7" s="7">
        <v>0.94463392505995714</v>
      </c>
      <c r="M7" s="7">
        <v>10.516589512345099</v>
      </c>
      <c r="N7" s="7">
        <f t="shared" si="9"/>
        <v>0.21330443469095808</v>
      </c>
      <c r="O7" s="43">
        <f t="shared" si="5"/>
        <v>18.770790252804311</v>
      </c>
      <c r="P7" s="54"/>
      <c r="Q7" s="54"/>
      <c r="R7" s="7">
        <f>M7/62*14</f>
        <v>2.3747137608521189</v>
      </c>
      <c r="S7" s="43">
        <f t="shared" si="6"/>
        <v>208.97481095498648</v>
      </c>
      <c r="T7" s="54"/>
      <c r="U7" s="54"/>
      <c r="V7" s="26">
        <v>1.1646169323881055</v>
      </c>
      <c r="W7" s="26">
        <v>0</v>
      </c>
      <c r="X7" s="7">
        <f t="shared" si="1"/>
        <v>0.3544486315963799</v>
      </c>
      <c r="Y7" s="43">
        <f t="shared" si="7"/>
        <v>31.191479580481431</v>
      </c>
      <c r="Z7" s="54"/>
      <c r="AA7" s="54"/>
      <c r="AB7" s="7">
        <f t="shared" si="2"/>
        <v>0</v>
      </c>
      <c r="AC7" s="43">
        <f t="shared" si="8"/>
        <v>0</v>
      </c>
      <c r="AD7" s="54"/>
      <c r="AE7" s="5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</row>
    <row r="8" spans="1:79">
      <c r="A8" s="51"/>
      <c r="B8" s="11">
        <v>67</v>
      </c>
      <c r="C8" s="11">
        <v>88</v>
      </c>
      <c r="D8" s="7">
        <v>2.2999999999999998</v>
      </c>
      <c r="E8" s="43">
        <f t="shared" si="3"/>
        <v>202.39999999999998</v>
      </c>
      <c r="F8" s="55"/>
      <c r="G8" s="55"/>
      <c r="H8" s="7">
        <v>0.13400000000000001</v>
      </c>
      <c r="I8" s="43">
        <f t="shared" si="4"/>
        <v>11.792000000000002</v>
      </c>
      <c r="J8" s="55"/>
      <c r="K8" s="55"/>
      <c r="L8" s="7">
        <v>0.69515874375714515</v>
      </c>
      <c r="M8" s="7">
        <v>10.209795461144653</v>
      </c>
      <c r="N8" s="7">
        <f t="shared" si="9"/>
        <v>0.1569713292354844</v>
      </c>
      <c r="O8" s="43">
        <f t="shared" si="5"/>
        <v>13.813476972722627</v>
      </c>
      <c r="P8" s="55"/>
      <c r="Q8" s="55"/>
      <c r="R8" s="7">
        <f>M8/62*14</f>
        <v>2.3054376847745992</v>
      </c>
      <c r="S8" s="43">
        <f t="shared" si="6"/>
        <v>202.87851626016473</v>
      </c>
      <c r="T8" s="55"/>
      <c r="U8" s="55"/>
      <c r="V8" s="7">
        <v>0.89825004496145722</v>
      </c>
      <c r="W8" s="7">
        <v>0</v>
      </c>
      <c r="X8" s="7">
        <f t="shared" si="1"/>
        <v>0.27338044846653048</v>
      </c>
      <c r="Y8" s="43">
        <f t="shared" si="7"/>
        <v>24.057479465054683</v>
      </c>
      <c r="Z8" s="55"/>
      <c r="AA8" s="55"/>
      <c r="AB8" s="7">
        <f t="shared" si="2"/>
        <v>0</v>
      </c>
      <c r="AC8" s="43">
        <f t="shared" si="8"/>
        <v>0</v>
      </c>
      <c r="AD8" s="55"/>
      <c r="AE8" s="55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</row>
    <row r="9" spans="1:79">
      <c r="A9" s="52" t="s">
        <v>19</v>
      </c>
      <c r="B9" s="12">
        <v>76</v>
      </c>
      <c r="C9" s="29">
        <v>88</v>
      </c>
      <c r="D9" s="4">
        <v>2.4500000000000002</v>
      </c>
      <c r="E9" s="67">
        <f>D9*C9</f>
        <v>215.60000000000002</v>
      </c>
      <c r="F9" s="76">
        <f t="shared" ref="F9" si="10">AVERAGE(E9:E14)</f>
        <v>234.52</v>
      </c>
      <c r="G9" s="76">
        <f t="shared" ref="G9" si="11">STDEV(E9:E14)</f>
        <v>13.435499246399434</v>
      </c>
      <c r="H9" s="4">
        <v>1.37</v>
      </c>
      <c r="I9" s="67">
        <f>H9*C9</f>
        <v>120.56</v>
      </c>
      <c r="J9" s="76">
        <f t="shared" ref="J9" si="12">AVERAGE(I9:I14)</f>
        <v>149.01333333333335</v>
      </c>
      <c r="K9" s="76">
        <f t="shared" ref="K9" si="13">STDEV(I9:I14)</f>
        <v>14.37033982432798</v>
      </c>
      <c r="L9" s="4">
        <v>0.54592542734604999</v>
      </c>
      <c r="M9" s="4">
        <v>5.5850581222338134</v>
      </c>
      <c r="N9" s="4">
        <f t="shared" si="9"/>
        <v>0.12327348359426935</v>
      </c>
      <c r="O9" s="67">
        <f>N9*C9</f>
        <v>10.848066556295702</v>
      </c>
      <c r="P9" s="76">
        <f t="shared" ref="P9" si="14">AVERAGE(O9:O14)</f>
        <v>14.686563929044622</v>
      </c>
      <c r="Q9" s="76">
        <f t="shared" ref="Q9" si="15">STDEV(O9:O14)</f>
        <v>4.0465113268850068</v>
      </c>
      <c r="R9" s="4">
        <f t="shared" si="0"/>
        <v>1.2611421566334418</v>
      </c>
      <c r="S9" s="67">
        <f>R9*C9</f>
        <v>110.98050978374287</v>
      </c>
      <c r="T9" s="76">
        <f t="shared" ref="T9" si="16">AVERAGE(S9:S14)</f>
        <v>130.25208574230456</v>
      </c>
      <c r="U9" s="76">
        <f t="shared" ref="U9" si="17">STDEV(S9:S14)</f>
        <v>11.698688834014188</v>
      </c>
      <c r="V9" s="4">
        <v>0.69661362089448897</v>
      </c>
      <c r="W9" s="4">
        <v>0.21927691627494295</v>
      </c>
      <c r="X9" s="4">
        <f t="shared" si="1"/>
        <v>0.212012841141801</v>
      </c>
      <c r="Y9" s="67">
        <f>X9*C9</f>
        <v>18.657130020478487</v>
      </c>
      <c r="Z9" s="76">
        <f t="shared" ref="Z9" si="18">AVERAGE(Y9:Y14)</f>
        <v>30.960006255577472</v>
      </c>
      <c r="AA9" s="76">
        <f t="shared" ref="AA9" si="19">STDEV(Y9:Y14)</f>
        <v>10.907892036212711</v>
      </c>
      <c r="AB9" s="4">
        <f t="shared" si="2"/>
        <v>6.6736452779330463E-2</v>
      </c>
      <c r="AC9" s="67">
        <f>AB9*C9</f>
        <v>5.8728078445810805</v>
      </c>
      <c r="AD9" s="76">
        <f t="shared" ref="AD9" si="20">AVERAGE(AC9:AC14)</f>
        <v>1.4938593672221596</v>
      </c>
      <c r="AE9" s="76">
        <f t="shared" ref="AE9" si="21">STDEV(AC9:AC14)</f>
        <v>2.278263301994282</v>
      </c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</row>
    <row r="10" spans="1:79">
      <c r="A10" s="52"/>
      <c r="B10" s="12">
        <v>83</v>
      </c>
      <c r="C10" s="29">
        <v>88</v>
      </c>
      <c r="D10" s="4">
        <v>2.6</v>
      </c>
      <c r="E10" s="68">
        <f t="shared" si="3"/>
        <v>228.8</v>
      </c>
      <c r="F10" s="77"/>
      <c r="G10" s="77"/>
      <c r="H10" s="4">
        <v>1.81</v>
      </c>
      <c r="I10" s="68">
        <f t="shared" si="4"/>
        <v>159.28</v>
      </c>
      <c r="J10" s="77"/>
      <c r="K10" s="77"/>
      <c r="L10" s="4">
        <v>0.44344435902114687</v>
      </c>
      <c r="M10" s="4">
        <v>6.6202131358077567</v>
      </c>
      <c r="N10" s="4">
        <f t="shared" si="9"/>
        <v>0.10013259719832349</v>
      </c>
      <c r="O10" s="68">
        <f t="shared" si="5"/>
        <v>8.811668553452467</v>
      </c>
      <c r="P10" s="77"/>
      <c r="Q10" s="77"/>
      <c r="R10" s="4">
        <f t="shared" si="0"/>
        <v>1.4948868371178805</v>
      </c>
      <c r="S10" s="68">
        <f t="shared" si="6"/>
        <v>131.55004166637349</v>
      </c>
      <c r="T10" s="77"/>
      <c r="U10" s="77"/>
      <c r="V10" s="4">
        <v>1.7935733194950534</v>
      </c>
      <c r="W10" s="4">
        <v>0</v>
      </c>
      <c r="X10" s="4">
        <f t="shared" si="1"/>
        <v>0.5458701407158858</v>
      </c>
      <c r="Y10" s="68">
        <f t="shared" si="7"/>
        <v>48.036572382997953</v>
      </c>
      <c r="Z10" s="77"/>
      <c r="AA10" s="77"/>
      <c r="AB10" s="4">
        <f t="shared" si="2"/>
        <v>0</v>
      </c>
      <c r="AC10" s="68">
        <f t="shared" si="8"/>
        <v>0</v>
      </c>
      <c r="AD10" s="77"/>
      <c r="AE10" s="77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</row>
    <row r="11" spans="1:79">
      <c r="A11" s="52"/>
      <c r="B11" s="12">
        <v>88</v>
      </c>
      <c r="C11" s="29">
        <v>88</v>
      </c>
      <c r="D11" s="4">
        <v>2.79</v>
      </c>
      <c r="E11" s="68">
        <f t="shared" si="3"/>
        <v>245.52</v>
      </c>
      <c r="F11" s="77"/>
      <c r="G11" s="77"/>
      <c r="H11" s="4">
        <v>1.76</v>
      </c>
      <c r="I11" s="68">
        <f t="shared" si="4"/>
        <v>154.88</v>
      </c>
      <c r="J11" s="77"/>
      <c r="K11" s="77"/>
      <c r="L11" s="4">
        <v>0.80641303149909516</v>
      </c>
      <c r="M11" s="4">
        <v>6.8865936666443668</v>
      </c>
      <c r="N11" s="4">
        <f t="shared" si="9"/>
        <v>0.18209326517721502</v>
      </c>
      <c r="O11" s="68">
        <f t="shared" si="5"/>
        <v>16.024207335594923</v>
      </c>
      <c r="P11" s="77"/>
      <c r="Q11" s="77"/>
      <c r="R11" s="4">
        <f t="shared" si="0"/>
        <v>1.555037279564857</v>
      </c>
      <c r="S11" s="68">
        <f t="shared" si="6"/>
        <v>136.84328060170742</v>
      </c>
      <c r="T11" s="77"/>
      <c r="U11" s="77"/>
      <c r="V11" s="4">
        <v>1.3733364156091059</v>
      </c>
      <c r="W11" s="4">
        <v>5.0361556382618522E-2</v>
      </c>
      <c r="X11" s="4">
        <f t="shared" si="1"/>
        <v>0.4179719525766844</v>
      </c>
      <c r="Y11" s="68">
        <f t="shared" si="7"/>
        <v>36.781531826748228</v>
      </c>
      <c r="Z11" s="77"/>
      <c r="AA11" s="77"/>
      <c r="AB11" s="4">
        <f t="shared" si="2"/>
        <v>1.5327430203405637E-2</v>
      </c>
      <c r="AC11" s="68">
        <f t="shared" si="8"/>
        <v>1.348813857899696</v>
      </c>
      <c r="AD11" s="77"/>
      <c r="AE11" s="77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</row>
    <row r="12" spans="1:79">
      <c r="A12" s="52"/>
      <c r="B12" s="12">
        <v>89</v>
      </c>
      <c r="C12" s="29">
        <v>88</v>
      </c>
      <c r="D12" s="4">
        <v>2.6</v>
      </c>
      <c r="E12" s="68">
        <f t="shared" si="3"/>
        <v>228.8</v>
      </c>
      <c r="F12" s="77"/>
      <c r="G12" s="77"/>
      <c r="H12" s="4">
        <v>1.7</v>
      </c>
      <c r="I12" s="68">
        <f t="shared" si="4"/>
        <v>149.6</v>
      </c>
      <c r="J12" s="77"/>
      <c r="K12" s="77"/>
      <c r="L12" s="4">
        <v>0.77187203633969703</v>
      </c>
      <c r="M12" s="4">
        <v>7.111130732238383</v>
      </c>
      <c r="N12" s="4">
        <f t="shared" si="9"/>
        <v>0.17429368562509287</v>
      </c>
      <c r="O12" s="68">
        <f t="shared" si="5"/>
        <v>15.337844335008173</v>
      </c>
      <c r="P12" s="77"/>
      <c r="Q12" s="77"/>
      <c r="R12" s="4">
        <f t="shared" si="0"/>
        <v>1.6057391976022155</v>
      </c>
      <c r="S12" s="68">
        <f t="shared" si="6"/>
        <v>141.30504938899497</v>
      </c>
      <c r="T12" s="77"/>
      <c r="U12" s="77"/>
      <c r="V12" s="4">
        <v>1.27851736026998</v>
      </c>
      <c r="W12" s="4">
        <v>6.502482714220803E-2</v>
      </c>
      <c r="X12" s="4">
        <f t="shared" si="1"/>
        <v>0.3891139792126026</v>
      </c>
      <c r="Y12" s="68">
        <f t="shared" si="7"/>
        <v>34.242030170709029</v>
      </c>
      <c r="Z12" s="77"/>
      <c r="AA12" s="77"/>
      <c r="AB12" s="4">
        <f t="shared" si="2"/>
        <v>1.9790164782411138E-2</v>
      </c>
      <c r="AC12" s="68">
        <f t="shared" si="8"/>
        <v>1.7415345008521801</v>
      </c>
      <c r="AD12" s="77"/>
      <c r="AE12" s="77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</row>
    <row r="13" spans="1:79">
      <c r="A13" s="52"/>
      <c r="B13" s="12">
        <v>90</v>
      </c>
      <c r="C13" s="29">
        <v>88</v>
      </c>
      <c r="D13" s="4">
        <v>2.67</v>
      </c>
      <c r="E13" s="68">
        <f t="shared" si="3"/>
        <v>234.95999999999998</v>
      </c>
      <c r="F13" s="77"/>
      <c r="G13" s="77"/>
      <c r="H13" s="4">
        <v>1.79</v>
      </c>
      <c r="I13" s="68">
        <f t="shared" si="4"/>
        <v>157.52000000000001</v>
      </c>
      <c r="J13" s="77"/>
      <c r="K13" s="77"/>
      <c r="L13" s="4">
        <v>0.96046100250000266</v>
      </c>
      <c r="M13" s="4">
        <v>6.9924981828108077</v>
      </c>
      <c r="N13" s="4">
        <f t="shared" si="9"/>
        <v>0.21687829088709737</v>
      </c>
      <c r="O13" s="68">
        <f t="shared" si="5"/>
        <v>19.08528959806457</v>
      </c>
      <c r="P13" s="77"/>
      <c r="Q13" s="77"/>
      <c r="R13" s="4">
        <f t="shared" si="0"/>
        <v>1.5789512025701824</v>
      </c>
      <c r="S13" s="68">
        <f t="shared" si="6"/>
        <v>138.94770582617605</v>
      </c>
      <c r="T13" s="77"/>
      <c r="U13" s="77"/>
      <c r="V13" s="4">
        <v>0.98442695700994975</v>
      </c>
      <c r="W13" s="4">
        <v>0</v>
      </c>
      <c r="X13" s="4">
        <f t="shared" si="1"/>
        <v>0.299608204307376</v>
      </c>
      <c r="Y13" s="68">
        <f t="shared" si="7"/>
        <v>26.365521979049088</v>
      </c>
      <c r="Z13" s="77"/>
      <c r="AA13" s="77"/>
      <c r="AB13" s="4">
        <f t="shared" si="2"/>
        <v>0</v>
      </c>
      <c r="AC13" s="68">
        <f t="shared" si="8"/>
        <v>0</v>
      </c>
      <c r="AD13" s="77"/>
      <c r="AE13" s="77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</row>
    <row r="14" spans="1:79">
      <c r="A14" s="52"/>
      <c r="B14" s="12">
        <v>92</v>
      </c>
      <c r="C14" s="29">
        <v>88</v>
      </c>
      <c r="D14" s="4">
        <v>2.88</v>
      </c>
      <c r="E14" s="69">
        <f t="shared" si="3"/>
        <v>253.44</v>
      </c>
      <c r="F14" s="78"/>
      <c r="G14" s="78"/>
      <c r="H14" s="4">
        <v>1.73</v>
      </c>
      <c r="I14" s="69">
        <f t="shared" si="4"/>
        <v>152.24</v>
      </c>
      <c r="J14" s="78"/>
      <c r="K14" s="78"/>
      <c r="L14" s="4">
        <v>0.90646351147955995</v>
      </c>
      <c r="M14" s="4">
        <v>6.1338697123243726</v>
      </c>
      <c r="N14" s="4">
        <f t="shared" si="9"/>
        <v>0.20468530904377161</v>
      </c>
      <c r="O14" s="69">
        <f t="shared" si="5"/>
        <v>18.0123071958519</v>
      </c>
      <c r="P14" s="78"/>
      <c r="Q14" s="78"/>
      <c r="R14" s="4">
        <f t="shared" si="0"/>
        <v>1.3850673543958261</v>
      </c>
      <c r="S14" s="69">
        <f t="shared" si="6"/>
        <v>121.88592718683269</v>
      </c>
      <c r="T14" s="78"/>
      <c r="U14" s="78"/>
      <c r="V14" s="4">
        <v>0.80937788397741528</v>
      </c>
      <c r="W14" s="4">
        <v>0</v>
      </c>
      <c r="X14" s="4">
        <f t="shared" si="1"/>
        <v>0.24633239947138724</v>
      </c>
      <c r="Y14" s="69">
        <f t="shared" si="7"/>
        <v>21.677251153482079</v>
      </c>
      <c r="Z14" s="78"/>
      <c r="AA14" s="78"/>
      <c r="AB14" s="4">
        <f t="shared" si="2"/>
        <v>0</v>
      </c>
      <c r="AC14" s="69">
        <f t="shared" si="8"/>
        <v>0</v>
      </c>
      <c r="AD14" s="78"/>
      <c r="AE14" s="78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</row>
    <row r="15" spans="1:79">
      <c r="A15" s="51" t="s">
        <v>20</v>
      </c>
      <c r="B15" s="11">
        <v>94</v>
      </c>
      <c r="C15" s="10">
        <v>88</v>
      </c>
      <c r="D15" s="7">
        <v>0.41499999999999998</v>
      </c>
      <c r="E15" s="43">
        <f>D15*C15</f>
        <v>36.519999999999996</v>
      </c>
      <c r="F15" s="53">
        <f t="shared" ref="F15" si="22">AVERAGE(E15:E20)</f>
        <v>49.397333333333329</v>
      </c>
      <c r="G15" s="53">
        <f t="shared" ref="G15" si="23">STDEV(E15:E20)</f>
        <v>7.5040147832122095</v>
      </c>
      <c r="H15" s="7">
        <v>0.11899999999999999</v>
      </c>
      <c r="I15" s="43">
        <f>H15*C15</f>
        <v>10.472</v>
      </c>
      <c r="J15" s="53">
        <f t="shared" ref="J15" si="24">AVERAGE(I15:I20)</f>
        <v>4.6639999999999997</v>
      </c>
      <c r="K15" s="53">
        <f t="shared" ref="K15" si="25">STDEV(I15:I20)</f>
        <v>3.5927286566062859</v>
      </c>
      <c r="L15" s="7">
        <v>0.49802746851660301</v>
      </c>
      <c r="M15" s="33">
        <v>5.7183887064629104</v>
      </c>
      <c r="N15" s="7">
        <f t="shared" si="9"/>
        <v>0.112457815471491</v>
      </c>
      <c r="O15" s="43">
        <f>N15*C15</f>
        <v>9.8962877614912088</v>
      </c>
      <c r="P15" s="53">
        <f t="shared" ref="P15" si="26">AVERAGE(O15:O20)</f>
        <v>10.190266844896897</v>
      </c>
      <c r="Q15" s="53">
        <f t="shared" ref="Q15" si="27">STDEV(O15:O20)</f>
        <v>1.466762339370721</v>
      </c>
      <c r="R15" s="7">
        <f t="shared" si="0"/>
        <v>1.2912490627496895</v>
      </c>
      <c r="S15" s="43">
        <f>R15*C15</f>
        <v>113.62991752197269</v>
      </c>
      <c r="T15" s="53">
        <f t="shared" ref="T15" si="28">AVERAGE(S15:S20)</f>
        <v>121.05957144739887</v>
      </c>
      <c r="U15" s="53">
        <f t="shared" ref="U15" si="29">STDEV(S15:S20)</f>
        <v>5.0869668027945654</v>
      </c>
      <c r="V15" s="7">
        <v>0.12652564203843353</v>
      </c>
      <c r="W15" s="7">
        <v>0</v>
      </c>
      <c r="X15" s="7">
        <f>V15/46*14</f>
        <v>3.8507804098653682E-2</v>
      </c>
      <c r="Y15" s="43">
        <f>X15*C15</f>
        <v>3.3886867606815239</v>
      </c>
      <c r="Z15" s="53">
        <f t="shared" ref="Z15" si="30">AVERAGE(Y15:Y20)</f>
        <v>0.56478112678025394</v>
      </c>
      <c r="AA15" s="53">
        <f t="shared" ref="AA15" si="31">STDEV(Y15:Y20)</f>
        <v>1.3834255769657577</v>
      </c>
      <c r="AB15" s="7">
        <f t="shared" si="2"/>
        <v>0</v>
      </c>
      <c r="AC15" s="43">
        <f>AB15*C15</f>
        <v>0</v>
      </c>
      <c r="AD15" s="53">
        <f t="shared" ref="AD15" si="32">AVERAGE(AC15:AC20)</f>
        <v>0</v>
      </c>
      <c r="AE15" s="53">
        <f t="shared" ref="AE15" si="33">STDEV(AC15:AC20)</f>
        <v>0</v>
      </c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</row>
    <row r="16" spans="1:79">
      <c r="A16" s="51"/>
      <c r="B16" s="11">
        <v>99</v>
      </c>
      <c r="C16" s="10">
        <v>88</v>
      </c>
      <c r="D16" s="7">
        <v>0.50800000000000001</v>
      </c>
      <c r="E16" s="44">
        <f t="shared" si="3"/>
        <v>44.704000000000001</v>
      </c>
      <c r="F16" s="54"/>
      <c r="G16" s="54"/>
      <c r="H16" s="7">
        <v>1.7000000000000001E-2</v>
      </c>
      <c r="I16" s="44">
        <f t="shared" si="4"/>
        <v>1.496</v>
      </c>
      <c r="J16" s="54"/>
      <c r="K16" s="54"/>
      <c r="L16" s="7">
        <v>0.62405146812984869</v>
      </c>
      <c r="M16" s="33">
        <v>5.8557883958546801</v>
      </c>
      <c r="N16" s="7">
        <f t="shared" si="9"/>
        <v>0.14091484764222389</v>
      </c>
      <c r="O16" s="44">
        <f t="shared" si="5"/>
        <v>12.400506592515702</v>
      </c>
      <c r="P16" s="54"/>
      <c r="Q16" s="54"/>
      <c r="R16" s="7">
        <f t="shared" si="0"/>
        <v>1.3222747990639601</v>
      </c>
      <c r="S16" s="44">
        <f t="shared" si="6"/>
        <v>116.36018231762849</v>
      </c>
      <c r="T16" s="54"/>
      <c r="U16" s="54"/>
      <c r="V16" s="7">
        <v>0</v>
      </c>
      <c r="W16" s="7">
        <v>0</v>
      </c>
      <c r="X16" s="7">
        <f t="shared" ref="X16:X38" si="34">V16/46*14</f>
        <v>0</v>
      </c>
      <c r="Y16" s="44">
        <f t="shared" si="7"/>
        <v>0</v>
      </c>
      <c r="Z16" s="54"/>
      <c r="AA16" s="54"/>
      <c r="AB16" s="7">
        <f t="shared" si="2"/>
        <v>0</v>
      </c>
      <c r="AC16" s="44">
        <f t="shared" si="8"/>
        <v>0</v>
      </c>
      <c r="AD16" s="54"/>
      <c r="AE16" s="5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</row>
    <row r="17" spans="1:79" ht="14.5" customHeight="1">
      <c r="A17" s="51"/>
      <c r="B17" s="11">
        <v>106</v>
      </c>
      <c r="C17" s="10">
        <v>88</v>
      </c>
      <c r="D17" s="7">
        <v>0.58299999999999996</v>
      </c>
      <c r="E17" s="44">
        <f t="shared" si="3"/>
        <v>51.303999999999995</v>
      </c>
      <c r="F17" s="54"/>
      <c r="G17" s="54"/>
      <c r="H17" s="7">
        <v>5.8000000000000003E-2</v>
      </c>
      <c r="I17" s="44">
        <f t="shared" si="4"/>
        <v>5.1040000000000001</v>
      </c>
      <c r="J17" s="54"/>
      <c r="K17" s="54"/>
      <c r="L17" s="7">
        <v>0.48063847404255033</v>
      </c>
      <c r="M17" s="33">
        <v>6.2319570404423921</v>
      </c>
      <c r="N17" s="7">
        <f t="shared" si="9"/>
        <v>0.10853126833218879</v>
      </c>
      <c r="O17" s="44">
        <f t="shared" si="5"/>
        <v>9.5507516132326131</v>
      </c>
      <c r="P17" s="54"/>
      <c r="Q17" s="54"/>
      <c r="R17" s="7">
        <f t="shared" si="0"/>
        <v>1.4072161059063466</v>
      </c>
      <c r="S17" s="44">
        <f t="shared" si="6"/>
        <v>123.83501731975851</v>
      </c>
      <c r="T17" s="54"/>
      <c r="U17" s="54"/>
      <c r="V17" s="7">
        <v>0</v>
      </c>
      <c r="W17" s="7">
        <v>0</v>
      </c>
      <c r="X17" s="7">
        <f t="shared" si="34"/>
        <v>0</v>
      </c>
      <c r="Y17" s="44">
        <f t="shared" si="7"/>
        <v>0</v>
      </c>
      <c r="Z17" s="54"/>
      <c r="AA17" s="54"/>
      <c r="AB17" s="7">
        <f t="shared" si="2"/>
        <v>0</v>
      </c>
      <c r="AC17" s="44">
        <f t="shared" si="8"/>
        <v>0</v>
      </c>
      <c r="AD17" s="54"/>
      <c r="AE17" s="5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</row>
    <row r="18" spans="1:79">
      <c r="A18" s="51"/>
      <c r="B18" s="11">
        <v>112</v>
      </c>
      <c r="C18" s="10">
        <v>88</v>
      </c>
      <c r="D18" s="7">
        <v>0.61799999999999999</v>
      </c>
      <c r="E18" s="44">
        <f t="shared" si="3"/>
        <v>54.384</v>
      </c>
      <c r="F18" s="54"/>
      <c r="G18" s="54"/>
      <c r="H18" s="7">
        <v>7.0000000000000001E-3</v>
      </c>
      <c r="I18" s="44">
        <f t="shared" si="4"/>
        <v>0.61599999999999999</v>
      </c>
      <c r="J18" s="54"/>
      <c r="K18" s="54"/>
      <c r="L18" s="7">
        <v>0.50002551489110991</v>
      </c>
      <c r="M18" s="33">
        <v>6.1322162803907956</v>
      </c>
      <c r="N18" s="7">
        <f t="shared" si="9"/>
        <v>0.11290898723347643</v>
      </c>
      <c r="O18" s="44">
        <f t="shared" si="5"/>
        <v>9.9359908765459259</v>
      </c>
      <c r="P18" s="54"/>
      <c r="Q18" s="54"/>
      <c r="R18" s="7">
        <f t="shared" si="0"/>
        <v>1.3846939987979217</v>
      </c>
      <c r="S18" s="44">
        <f t="shared" si="6"/>
        <v>121.85307189421711</v>
      </c>
      <c r="T18" s="54"/>
      <c r="U18" s="54"/>
      <c r="V18" s="7">
        <v>0</v>
      </c>
      <c r="W18" s="7">
        <v>0</v>
      </c>
      <c r="X18" s="7">
        <f t="shared" si="34"/>
        <v>0</v>
      </c>
      <c r="Y18" s="44">
        <f t="shared" si="7"/>
        <v>0</v>
      </c>
      <c r="Z18" s="54"/>
      <c r="AA18" s="54"/>
      <c r="AB18" s="7">
        <f t="shared" si="2"/>
        <v>0</v>
      </c>
      <c r="AC18" s="44">
        <f t="shared" si="8"/>
        <v>0</v>
      </c>
      <c r="AD18" s="54"/>
      <c r="AE18" s="5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</row>
    <row r="19" spans="1:79">
      <c r="A19" s="51"/>
      <c r="B19" s="11">
        <v>113</v>
      </c>
      <c r="C19" s="10">
        <v>88</v>
      </c>
      <c r="D19" s="7">
        <v>0.59899999999999998</v>
      </c>
      <c r="E19" s="44">
        <f t="shared" si="3"/>
        <v>52.711999999999996</v>
      </c>
      <c r="F19" s="54"/>
      <c r="G19" s="54"/>
      <c r="H19" s="7">
        <v>4.2999999999999997E-2</v>
      </c>
      <c r="I19" s="44">
        <f t="shared" si="4"/>
        <v>3.7839999999999998</v>
      </c>
      <c r="J19" s="54"/>
      <c r="K19" s="54"/>
      <c r="L19" s="7">
        <v>0.56496755878338134</v>
      </c>
      <c r="M19" s="33">
        <v>6.402706528749035</v>
      </c>
      <c r="N19" s="7">
        <f t="shared" si="9"/>
        <v>0.12757331972527966</v>
      </c>
      <c r="O19" s="44">
        <f t="shared" si="5"/>
        <v>11.22645213582461</v>
      </c>
      <c r="P19" s="54"/>
      <c r="Q19" s="54"/>
      <c r="R19" s="7">
        <f t="shared" si="0"/>
        <v>1.4457724419755884</v>
      </c>
      <c r="S19" s="44">
        <f t="shared" si="6"/>
        <v>127.22797489385178</v>
      </c>
      <c r="T19" s="54"/>
      <c r="U19" s="54"/>
      <c r="V19" s="7">
        <v>0</v>
      </c>
      <c r="W19" s="7">
        <v>0</v>
      </c>
      <c r="X19" s="7">
        <f t="shared" si="34"/>
        <v>0</v>
      </c>
      <c r="Y19" s="44">
        <f t="shared" si="7"/>
        <v>0</v>
      </c>
      <c r="Z19" s="54"/>
      <c r="AA19" s="54"/>
      <c r="AB19" s="7">
        <f t="shared" si="2"/>
        <v>0</v>
      </c>
      <c r="AC19" s="44">
        <f t="shared" si="8"/>
        <v>0</v>
      </c>
      <c r="AD19" s="54"/>
      <c r="AE19" s="5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</row>
    <row r="20" spans="1:79">
      <c r="A20" s="51"/>
      <c r="B20" s="11">
        <v>114</v>
      </c>
      <c r="C20" s="10">
        <v>88</v>
      </c>
      <c r="D20" s="7">
        <v>0.64500000000000002</v>
      </c>
      <c r="E20" s="45">
        <f t="shared" si="3"/>
        <v>56.760000000000005</v>
      </c>
      <c r="F20" s="55"/>
      <c r="G20" s="55"/>
      <c r="H20" s="7">
        <v>7.3999999999999996E-2</v>
      </c>
      <c r="I20" s="45">
        <f t="shared" si="4"/>
        <v>6.5119999999999996</v>
      </c>
      <c r="J20" s="55"/>
      <c r="K20" s="55"/>
      <c r="L20" s="7">
        <v>0.40922073828394601</v>
      </c>
      <c r="M20" s="33">
        <v>6.2126448163082859</v>
      </c>
      <c r="N20" s="7">
        <f t="shared" si="9"/>
        <v>9.2404682838310381E-2</v>
      </c>
      <c r="O20" s="45">
        <f t="shared" si="5"/>
        <v>8.1316120897713127</v>
      </c>
      <c r="P20" s="55"/>
      <c r="Q20" s="55"/>
      <c r="R20" s="7">
        <f t="shared" si="0"/>
        <v>1.4028552811018711</v>
      </c>
      <c r="S20" s="45">
        <f t="shared" si="6"/>
        <v>123.45126473696466</v>
      </c>
      <c r="T20" s="55"/>
      <c r="U20" s="55"/>
      <c r="V20" s="7">
        <v>0</v>
      </c>
      <c r="W20" s="7">
        <v>0</v>
      </c>
      <c r="X20" s="7">
        <f t="shared" si="34"/>
        <v>0</v>
      </c>
      <c r="Y20" s="45">
        <f t="shared" si="7"/>
        <v>0</v>
      </c>
      <c r="Z20" s="55"/>
      <c r="AA20" s="55"/>
      <c r="AB20" s="7">
        <f t="shared" si="2"/>
        <v>0</v>
      </c>
      <c r="AC20" s="45">
        <f t="shared" si="8"/>
        <v>0</v>
      </c>
      <c r="AD20" s="55"/>
      <c r="AE20" s="55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</row>
    <row r="21" spans="1:79">
      <c r="A21" s="52" t="s">
        <v>21</v>
      </c>
      <c r="B21" s="12">
        <v>118</v>
      </c>
      <c r="C21" s="13">
        <v>88</v>
      </c>
      <c r="D21" s="4">
        <v>2.48</v>
      </c>
      <c r="E21" s="67">
        <f>D21*C21</f>
        <v>218.24</v>
      </c>
      <c r="F21" s="76">
        <f t="shared" ref="F21" si="35">AVERAGE(E21:E26)</f>
        <v>214.13333333333333</v>
      </c>
      <c r="G21" s="76">
        <f t="shared" ref="G21" si="36">STDEV(E21:E26)</f>
        <v>6.7402868386046269</v>
      </c>
      <c r="H21" s="4">
        <v>1.48</v>
      </c>
      <c r="I21" s="67">
        <f>H21*C21</f>
        <v>130.24</v>
      </c>
      <c r="J21" s="76">
        <f t="shared" ref="J21" si="37">AVERAGE(I21:I26)</f>
        <v>127.60000000000002</v>
      </c>
      <c r="K21" s="76">
        <f t="shared" ref="K21" si="38">STDEV(I21:I26)</f>
        <v>6.8617432187455156</v>
      </c>
      <c r="L21" s="4">
        <v>0.73335712632241656</v>
      </c>
      <c r="M21" s="4">
        <v>6.4190284977469734</v>
      </c>
      <c r="N21" s="4">
        <f t="shared" si="9"/>
        <v>0.16559677045990051</v>
      </c>
      <c r="O21" s="67">
        <f>N21*C21</f>
        <v>14.572515800471244</v>
      </c>
      <c r="P21" s="76">
        <f t="shared" ref="P21" si="39">AVERAGE(O21:O26)</f>
        <v>11.879289661140042</v>
      </c>
      <c r="Q21" s="76">
        <f t="shared" ref="Q21" si="40">STDEV(O21:O26)</f>
        <v>2.0420309274749893</v>
      </c>
      <c r="R21" s="4">
        <f t="shared" si="0"/>
        <v>1.4494580478783488</v>
      </c>
      <c r="S21" s="67">
        <f>R21*C21</f>
        <v>127.55230821329469</v>
      </c>
      <c r="T21" s="76">
        <f t="shared" ref="T21" si="41">AVERAGE(S21:S26)</f>
        <v>136.9345726588281</v>
      </c>
      <c r="U21" s="76">
        <f t="shared" ref="U21" si="42">STDEV(S21:S26)</f>
        <v>10.896836886903028</v>
      </c>
      <c r="V21" s="4">
        <v>0</v>
      </c>
      <c r="W21" s="4">
        <v>0</v>
      </c>
      <c r="X21" s="4">
        <f t="shared" si="34"/>
        <v>0</v>
      </c>
      <c r="Y21" s="67">
        <f>X21*C21</f>
        <v>0</v>
      </c>
      <c r="Z21" s="76">
        <f t="shared" ref="Z21" si="43">AVERAGE(Y21:Y26)</f>
        <v>29.306615843670205</v>
      </c>
      <c r="AA21" s="76">
        <f t="shared" ref="AA21" si="44">STDEV(Y21:Y26)</f>
        <v>18.158610586312353</v>
      </c>
      <c r="AB21" s="4">
        <f t="shared" si="2"/>
        <v>0</v>
      </c>
      <c r="AC21" s="67">
        <f>AB21*C21</f>
        <v>0</v>
      </c>
      <c r="AD21" s="76">
        <f t="shared" ref="AD21" si="45">AVERAGE(AC21:AC26)</f>
        <v>16.58768729058696</v>
      </c>
      <c r="AE21" s="76">
        <f t="shared" ref="AE21" si="46">STDEV(AC21:AC26)</f>
        <v>16.294417997856332</v>
      </c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</row>
    <row r="22" spans="1:79">
      <c r="A22" s="52"/>
      <c r="B22" s="12">
        <v>124</v>
      </c>
      <c r="C22" s="13">
        <v>88</v>
      </c>
      <c r="D22" s="4">
        <v>2.52</v>
      </c>
      <c r="E22" s="68">
        <f t="shared" si="3"/>
        <v>221.76</v>
      </c>
      <c r="F22" s="77"/>
      <c r="G22" s="77"/>
      <c r="H22" s="4">
        <v>1.58</v>
      </c>
      <c r="I22" s="68">
        <f t="shared" si="4"/>
        <v>139.04000000000002</v>
      </c>
      <c r="J22" s="77"/>
      <c r="K22" s="77"/>
      <c r="L22" s="4">
        <v>0.68510006155879599</v>
      </c>
      <c r="M22" s="4">
        <v>7.131196735516899</v>
      </c>
      <c r="N22" s="4">
        <f t="shared" si="9"/>
        <v>0.15470001390037327</v>
      </c>
      <c r="O22" s="68">
        <f t="shared" si="5"/>
        <v>13.613601223232848</v>
      </c>
      <c r="P22" s="77"/>
      <c r="Q22" s="77"/>
      <c r="R22" s="4">
        <f t="shared" si="0"/>
        <v>1.6102702306005903</v>
      </c>
      <c r="S22" s="68">
        <f t="shared" si="6"/>
        <v>141.70378029285195</v>
      </c>
      <c r="T22" s="77"/>
      <c r="U22" s="77"/>
      <c r="V22" s="4">
        <v>0.6264988803439675</v>
      </c>
      <c r="W22" s="4">
        <v>0</v>
      </c>
      <c r="X22" s="4">
        <f t="shared" si="34"/>
        <v>0.1906735722785988</v>
      </c>
      <c r="Y22" s="68">
        <f t="shared" si="7"/>
        <v>16.779274360516695</v>
      </c>
      <c r="Z22" s="77"/>
      <c r="AA22" s="77"/>
      <c r="AB22" s="4">
        <f t="shared" si="2"/>
        <v>0</v>
      </c>
      <c r="AC22" s="68">
        <f t="shared" si="8"/>
        <v>0</v>
      </c>
      <c r="AD22" s="77"/>
      <c r="AE22" s="77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</row>
    <row r="23" spans="1:79">
      <c r="A23" s="52"/>
      <c r="B23" s="12">
        <v>128</v>
      </c>
      <c r="C23" s="13">
        <v>88</v>
      </c>
      <c r="D23" s="4">
        <v>2.5</v>
      </c>
      <c r="E23" s="68">
        <f t="shared" si="3"/>
        <v>220</v>
      </c>
      <c r="F23" s="77"/>
      <c r="G23" s="77"/>
      <c r="H23" s="4">
        <v>1.42</v>
      </c>
      <c r="I23" s="68">
        <f t="shared" si="4"/>
        <v>124.96</v>
      </c>
      <c r="J23" s="77"/>
      <c r="K23" s="77"/>
      <c r="L23" s="4">
        <v>0.47515413913466542</v>
      </c>
      <c r="M23" s="4">
        <v>7.5758476600663096</v>
      </c>
      <c r="N23" s="4">
        <f t="shared" si="9"/>
        <v>0.10729287012718251</v>
      </c>
      <c r="O23" s="68">
        <f t="shared" si="5"/>
        <v>9.441772571192061</v>
      </c>
      <c r="P23" s="77"/>
      <c r="Q23" s="77"/>
      <c r="R23" s="4">
        <f t="shared" si="0"/>
        <v>1.7106752780794894</v>
      </c>
      <c r="S23" s="68">
        <f t="shared" si="6"/>
        <v>150.53942447099507</v>
      </c>
      <c r="T23" s="77"/>
      <c r="U23" s="77"/>
      <c r="V23" s="4">
        <v>1.1701055870102652</v>
      </c>
      <c r="W23" s="4">
        <v>0.64389954253282866</v>
      </c>
      <c r="X23" s="4">
        <f t="shared" si="34"/>
        <v>0.35611909169877637</v>
      </c>
      <c r="Y23" s="68">
        <f t="shared" si="7"/>
        <v>31.33848006949232</v>
      </c>
      <c r="Z23" s="77"/>
      <c r="AA23" s="77"/>
      <c r="AB23" s="4">
        <f t="shared" si="2"/>
        <v>0.1959694259882522</v>
      </c>
      <c r="AC23" s="68">
        <f t="shared" si="8"/>
        <v>17.245309486966192</v>
      </c>
      <c r="AD23" s="77"/>
      <c r="AE23" s="77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</row>
    <row r="24" spans="1:79">
      <c r="A24" s="52"/>
      <c r="B24" s="12">
        <v>134</v>
      </c>
      <c r="C24" s="13">
        <v>88</v>
      </c>
      <c r="D24" s="4">
        <v>2.34</v>
      </c>
      <c r="E24" s="68">
        <f t="shared" si="3"/>
        <v>205.92</v>
      </c>
      <c r="F24" s="77"/>
      <c r="G24" s="77"/>
      <c r="H24" s="4">
        <v>1.46</v>
      </c>
      <c r="I24" s="68">
        <f t="shared" si="4"/>
        <v>128.47999999999999</v>
      </c>
      <c r="J24" s="77"/>
      <c r="K24" s="77"/>
      <c r="L24" s="4">
        <v>0.63335173940979472</v>
      </c>
      <c r="M24" s="4">
        <v>7.3248621433655217</v>
      </c>
      <c r="N24" s="4">
        <f t="shared" si="9"/>
        <v>0.14301490889898588</v>
      </c>
      <c r="O24" s="68">
        <f t="shared" si="5"/>
        <v>12.585311983110758</v>
      </c>
      <c r="P24" s="77"/>
      <c r="Q24" s="77"/>
      <c r="R24" s="4">
        <f t="shared" si="0"/>
        <v>1.6540011291470533</v>
      </c>
      <c r="S24" s="68">
        <f t="shared" si="6"/>
        <v>145.55209936494069</v>
      </c>
      <c r="T24" s="77"/>
      <c r="U24" s="77"/>
      <c r="V24" s="4">
        <v>1.3536468419267211</v>
      </c>
      <c r="W24" s="4">
        <v>0.49022602175062169</v>
      </c>
      <c r="X24" s="4">
        <f t="shared" si="34"/>
        <v>0.41197947362987164</v>
      </c>
      <c r="Y24" s="68">
        <f t="shared" si="7"/>
        <v>36.254193679428703</v>
      </c>
      <c r="Z24" s="77"/>
      <c r="AA24" s="77"/>
      <c r="AB24" s="4">
        <f t="shared" si="2"/>
        <v>0.14919922401105878</v>
      </c>
      <c r="AC24" s="68">
        <f t="shared" si="8"/>
        <v>13.129531712973172</v>
      </c>
      <c r="AD24" s="77"/>
      <c r="AE24" s="77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</row>
    <row r="25" spans="1:79">
      <c r="A25" s="52"/>
      <c r="B25" s="12">
        <v>135</v>
      </c>
      <c r="C25" s="13">
        <v>88</v>
      </c>
      <c r="D25" s="4">
        <v>2.36</v>
      </c>
      <c r="E25" s="68">
        <f t="shared" si="3"/>
        <v>207.67999999999998</v>
      </c>
      <c r="F25" s="77"/>
      <c r="G25" s="77"/>
      <c r="H25" s="4">
        <v>1.41</v>
      </c>
      <c r="I25" s="68">
        <f t="shared" si="4"/>
        <v>124.08</v>
      </c>
      <c r="J25" s="77"/>
      <c r="K25" s="77"/>
      <c r="L25" s="4">
        <v>0.55549153210968771</v>
      </c>
      <c r="M25" s="4">
        <v>6.7426894376322419</v>
      </c>
      <c r="N25" s="4">
        <f t="shared" si="9"/>
        <v>0.12543357176670367</v>
      </c>
      <c r="O25" s="68">
        <f t="shared" si="5"/>
        <v>11.038154315469923</v>
      </c>
      <c r="P25" s="77"/>
      <c r="Q25" s="77"/>
      <c r="R25" s="4">
        <f t="shared" si="0"/>
        <v>1.5225427762395385</v>
      </c>
      <c r="S25" s="68">
        <f t="shared" si="6"/>
        <v>133.98376430907939</v>
      </c>
      <c r="T25" s="77"/>
      <c r="U25" s="77"/>
      <c r="V25" s="4">
        <v>1.8761472037864997</v>
      </c>
      <c r="W25" s="4">
        <v>1.0045262540273536</v>
      </c>
      <c r="X25" s="4">
        <f t="shared" si="34"/>
        <v>0.57100132289154337</v>
      </c>
      <c r="Y25" s="68">
        <f t="shared" si="7"/>
        <v>50.248116414455815</v>
      </c>
      <c r="Z25" s="77"/>
      <c r="AA25" s="77"/>
      <c r="AB25" s="4">
        <f t="shared" si="2"/>
        <v>0.30572538166049895</v>
      </c>
      <c r="AC25" s="68">
        <f t="shared" si="8"/>
        <v>26.903833586123909</v>
      </c>
      <c r="AD25" s="77"/>
      <c r="AE25" s="77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</row>
    <row r="26" spans="1:79">
      <c r="A26" s="52"/>
      <c r="B26" s="12">
        <v>136</v>
      </c>
      <c r="C26" s="13">
        <v>88</v>
      </c>
      <c r="D26" s="4">
        <v>2.4</v>
      </c>
      <c r="E26" s="69">
        <f t="shared" si="3"/>
        <v>211.2</v>
      </c>
      <c r="F26" s="78"/>
      <c r="G26" s="78"/>
      <c r="H26" s="4">
        <v>1.35</v>
      </c>
      <c r="I26" s="69">
        <f t="shared" si="4"/>
        <v>118.80000000000001</v>
      </c>
      <c r="J26" s="78"/>
      <c r="K26" s="78"/>
      <c r="L26" s="4">
        <v>0.50447377317250952</v>
      </c>
      <c r="M26" s="4">
        <v>6.1535029843441817</v>
      </c>
      <c r="N26" s="4">
        <f>L26/62*14</f>
        <v>0.11391343265185699</v>
      </c>
      <c r="O26" s="69">
        <f t="shared" si="5"/>
        <v>10.024382073363416</v>
      </c>
      <c r="P26" s="78"/>
      <c r="Q26" s="78"/>
      <c r="R26" s="4">
        <f t="shared" si="0"/>
        <v>1.38950067388417</v>
      </c>
      <c r="S26" s="69">
        <f t="shared" si="6"/>
        <v>122.27605930180695</v>
      </c>
      <c r="T26" s="78"/>
      <c r="U26" s="78"/>
      <c r="V26" s="4">
        <v>1.5390446467158083</v>
      </c>
      <c r="W26" s="4">
        <v>1.5774209838012097</v>
      </c>
      <c r="X26" s="4">
        <f t="shared" si="34"/>
        <v>0.46840489247872424</v>
      </c>
      <c r="Y26" s="69">
        <f t="shared" si="7"/>
        <v>41.219630538127731</v>
      </c>
      <c r="Z26" s="78"/>
      <c r="AA26" s="78"/>
      <c r="AB26" s="4">
        <f t="shared" si="2"/>
        <v>0.48008464724384636</v>
      </c>
      <c r="AC26" s="69">
        <f t="shared" si="8"/>
        <v>42.247448957458481</v>
      </c>
      <c r="AD26" s="78"/>
      <c r="AE26" s="78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</row>
    <row r="27" spans="1:79">
      <c r="A27" s="51" t="s">
        <v>22</v>
      </c>
      <c r="B27" s="11">
        <v>140</v>
      </c>
      <c r="C27" s="10">
        <v>17.600000000000001</v>
      </c>
      <c r="D27" s="3">
        <v>2.77</v>
      </c>
      <c r="E27" s="70">
        <f>D27*C27</f>
        <v>48.752000000000002</v>
      </c>
      <c r="F27" s="53">
        <f t="shared" ref="F27" si="47">AVERAGE(E27:E32)</f>
        <v>43.677333333333337</v>
      </c>
      <c r="G27" s="53">
        <f t="shared" ref="G27" si="48">STDEV(E27:E32)</f>
        <v>2.7115806952157375</v>
      </c>
      <c r="H27" s="3">
        <v>1.1399999999999999</v>
      </c>
      <c r="I27" s="70">
        <f>H27*C27</f>
        <v>20.064</v>
      </c>
      <c r="J27" s="53">
        <f t="shared" ref="J27" si="49">AVERAGE(I27:I32)</f>
        <v>14.458399999999999</v>
      </c>
      <c r="K27" s="53">
        <f t="shared" ref="K27" si="50">STDEV(I27:I32)</f>
        <v>3.4090386773986672</v>
      </c>
      <c r="L27" s="3">
        <v>0.37217716864277228</v>
      </c>
      <c r="M27" s="3">
        <v>5.3057856965100463</v>
      </c>
      <c r="N27" s="3">
        <f>L27/62*14</f>
        <v>8.4040005822561492E-2</v>
      </c>
      <c r="O27" s="70">
        <f>N27*C27</f>
        <v>1.4791041024770823</v>
      </c>
      <c r="P27" s="53">
        <f t="shared" ref="P27" si="51">AVERAGE(O27:O32)</f>
        <v>3.0638645312940849</v>
      </c>
      <c r="Q27" s="53">
        <f t="shared" ref="Q27" si="52">STDEV(O27:O32)</f>
        <v>1.0364211095239246</v>
      </c>
      <c r="R27" s="3">
        <f t="shared" si="0"/>
        <v>1.1980806411474298</v>
      </c>
      <c r="S27" s="70">
        <f>R27*C27</f>
        <v>21.086219284194765</v>
      </c>
      <c r="T27" s="53">
        <f t="shared" ref="T27" si="53">AVERAGE(S27:S32)</f>
        <v>31.22562512870449</v>
      </c>
      <c r="U27" s="53">
        <f t="shared" ref="U27" si="54">STDEV(S27:S32)</f>
        <v>6.1009098143106018</v>
      </c>
      <c r="V27" s="3">
        <v>0.24794394911456263</v>
      </c>
      <c r="W27" s="3">
        <v>0.62442103361283463</v>
      </c>
      <c r="X27" s="3">
        <f t="shared" si="34"/>
        <v>7.5461201904432104E-2</v>
      </c>
      <c r="Y27" s="70">
        <f>X27*C27</f>
        <v>1.3281171535180052</v>
      </c>
      <c r="Z27" s="53">
        <f t="shared" ref="Z27" si="55">AVERAGE(Y27:Y32)</f>
        <v>1.1055198838767197</v>
      </c>
      <c r="AA27" s="53">
        <f t="shared" ref="AA27" si="56">STDEV(Y27:Y32)</f>
        <v>0.26265134715254956</v>
      </c>
      <c r="AB27" s="27">
        <f t="shared" si="2"/>
        <v>0.19004118414303664</v>
      </c>
      <c r="AC27" s="71">
        <f>AB27*C27</f>
        <v>3.3447248409174453</v>
      </c>
      <c r="AD27" s="53">
        <f t="shared" ref="AD27" si="57">AVERAGE(AC27:AC32)</f>
        <v>1.3870789254371623</v>
      </c>
      <c r="AE27" s="53">
        <f t="shared" ref="AE27" si="58">STDEV(AC27:AC32)</f>
        <v>1.0154246732023053</v>
      </c>
    </row>
    <row r="28" spans="1:79">
      <c r="A28" s="51"/>
      <c r="B28" s="11">
        <v>144</v>
      </c>
      <c r="C28" s="10">
        <v>17.600000000000001</v>
      </c>
      <c r="D28" s="3">
        <v>2.46</v>
      </c>
      <c r="E28" s="72">
        <f t="shared" si="3"/>
        <v>43.295999999999999</v>
      </c>
      <c r="F28" s="54"/>
      <c r="G28" s="54"/>
      <c r="H28" s="3">
        <v>0.97899999999999998</v>
      </c>
      <c r="I28" s="72">
        <f t="shared" si="4"/>
        <v>17.230399999999999</v>
      </c>
      <c r="J28" s="54"/>
      <c r="K28" s="54"/>
      <c r="L28" s="3">
        <v>0.55190012692552193</v>
      </c>
      <c r="M28" s="3">
        <v>6.7448437107948669</v>
      </c>
      <c r="N28" s="3">
        <f t="shared" ref="N28:N38" si="59">L28/62*14</f>
        <v>0.12462260930576302</v>
      </c>
      <c r="O28" s="72">
        <f t="shared" si="5"/>
        <v>2.1933579237814294</v>
      </c>
      <c r="P28" s="54"/>
      <c r="Q28" s="54"/>
      <c r="R28" s="3">
        <f t="shared" si="0"/>
        <v>1.5230292250181958</v>
      </c>
      <c r="S28" s="72">
        <f t="shared" si="6"/>
        <v>26.805314360320249</v>
      </c>
      <c r="T28" s="54"/>
      <c r="U28" s="54"/>
      <c r="V28" s="3">
        <v>0.21131420456298577</v>
      </c>
      <c r="W28" s="3">
        <v>0.29469907436019116</v>
      </c>
      <c r="X28" s="3">
        <f t="shared" si="34"/>
        <v>6.4313018780039144E-2</v>
      </c>
      <c r="Y28" s="72">
        <f t="shared" si="7"/>
        <v>1.131909130528689</v>
      </c>
      <c r="Z28" s="54"/>
      <c r="AA28" s="54"/>
      <c r="AB28" s="27">
        <f t="shared" si="2"/>
        <v>8.9691022631362527E-2</v>
      </c>
      <c r="AC28" s="73">
        <f t="shared" si="8"/>
        <v>1.5785619983119805</v>
      </c>
      <c r="AD28" s="54"/>
      <c r="AE28" s="54"/>
    </row>
    <row r="29" spans="1:79">
      <c r="A29" s="51"/>
      <c r="B29" s="11">
        <v>151</v>
      </c>
      <c r="C29" s="10">
        <v>17.600000000000001</v>
      </c>
      <c r="D29" s="3">
        <v>2.31</v>
      </c>
      <c r="E29" s="72">
        <f t="shared" si="3"/>
        <v>40.656000000000006</v>
      </c>
      <c r="F29" s="54"/>
      <c r="G29" s="54"/>
      <c r="H29" s="3">
        <v>0.69199999999999995</v>
      </c>
      <c r="I29" s="72">
        <f t="shared" si="4"/>
        <v>12.1792</v>
      </c>
      <c r="J29" s="54"/>
      <c r="K29" s="54"/>
      <c r="L29" s="3">
        <v>0.84392525947313612</v>
      </c>
      <c r="M29" s="3">
        <v>9.1406155189666833</v>
      </c>
      <c r="N29" s="3">
        <f t="shared" si="59"/>
        <v>0.19056376826812751</v>
      </c>
      <c r="O29" s="72">
        <f t="shared" si="5"/>
        <v>3.3539223215190446</v>
      </c>
      <c r="P29" s="54"/>
      <c r="Q29" s="54"/>
      <c r="R29" s="3">
        <f t="shared" si="0"/>
        <v>2.064009955895703</v>
      </c>
      <c r="S29" s="72">
        <f t="shared" si="6"/>
        <v>36.32657522376438</v>
      </c>
      <c r="T29" s="54"/>
      <c r="U29" s="54"/>
      <c r="V29" s="3">
        <v>0.27840549544457727</v>
      </c>
      <c r="W29" s="3">
        <v>0.10891711362293188</v>
      </c>
      <c r="X29" s="3">
        <f t="shared" si="34"/>
        <v>8.4732107309219165E-2</v>
      </c>
      <c r="Y29" s="72">
        <f t="shared" si="7"/>
        <v>1.4912850886422575</v>
      </c>
      <c r="Z29" s="54"/>
      <c r="AA29" s="54"/>
      <c r="AB29" s="27">
        <f t="shared" si="2"/>
        <v>3.3148686754805354E-2</v>
      </c>
      <c r="AC29" s="73">
        <f t="shared" si="8"/>
        <v>0.58341688688457427</v>
      </c>
      <c r="AD29" s="54"/>
      <c r="AE29" s="54"/>
    </row>
    <row r="30" spans="1:79">
      <c r="A30" s="51"/>
      <c r="B30" s="11">
        <v>155</v>
      </c>
      <c r="C30" s="10">
        <v>17.600000000000001</v>
      </c>
      <c r="D30" s="3">
        <v>2.44</v>
      </c>
      <c r="E30" s="72">
        <f t="shared" si="3"/>
        <v>42.944000000000003</v>
      </c>
      <c r="F30" s="54"/>
      <c r="G30" s="54"/>
      <c r="H30" s="3">
        <v>0.73599999999999999</v>
      </c>
      <c r="I30" s="72">
        <f t="shared" si="4"/>
        <v>12.953600000000002</v>
      </c>
      <c r="J30" s="54"/>
      <c r="K30" s="54"/>
      <c r="L30" s="3">
        <v>0.81515707849629471</v>
      </c>
      <c r="M30" s="3">
        <v>8.3441306814852538</v>
      </c>
      <c r="N30" s="3">
        <f t="shared" si="59"/>
        <v>0.18406772740238914</v>
      </c>
      <c r="O30" s="72">
        <f t="shared" si="5"/>
        <v>3.2395920022820492</v>
      </c>
      <c r="P30" s="54"/>
      <c r="Q30" s="54"/>
      <c r="R30" s="3">
        <f t="shared" si="0"/>
        <v>1.8841585409805415</v>
      </c>
      <c r="S30" s="72">
        <f t="shared" si="6"/>
        <v>33.161190321257536</v>
      </c>
      <c r="T30" s="54"/>
      <c r="U30" s="54"/>
      <c r="V30" s="3">
        <v>0.18264596903873065</v>
      </c>
      <c r="W30" s="3">
        <v>0.15060080492958194</v>
      </c>
      <c r="X30" s="3">
        <f t="shared" si="34"/>
        <v>5.5587903620483242E-2</v>
      </c>
      <c r="Y30" s="72">
        <f t="shared" si="7"/>
        <v>0.97834710372050515</v>
      </c>
      <c r="Z30" s="54"/>
      <c r="AA30" s="54"/>
      <c r="AB30" s="27">
        <f t="shared" si="2"/>
        <v>4.5835027587264071E-2</v>
      </c>
      <c r="AC30" s="73">
        <f t="shared" si="8"/>
        <v>0.80669648553584772</v>
      </c>
      <c r="AD30" s="54"/>
      <c r="AE30" s="54"/>
    </row>
    <row r="31" spans="1:79">
      <c r="A31" s="51"/>
      <c r="B31" s="11">
        <v>156</v>
      </c>
      <c r="C31" s="10">
        <v>17.600000000000001</v>
      </c>
      <c r="D31" s="3">
        <v>2.4900000000000002</v>
      </c>
      <c r="E31" s="72">
        <f t="shared" si="3"/>
        <v>43.824000000000005</v>
      </c>
      <c r="F31" s="54"/>
      <c r="G31" s="54"/>
      <c r="H31" s="3">
        <v>0.73099999999999998</v>
      </c>
      <c r="I31" s="72">
        <f t="shared" si="4"/>
        <v>12.865600000000001</v>
      </c>
      <c r="J31" s="54"/>
      <c r="K31" s="54"/>
      <c r="L31" s="3">
        <v>1.0367139971071433</v>
      </c>
      <c r="M31" s="3">
        <v>8.379059958117816</v>
      </c>
      <c r="N31" s="3">
        <f t="shared" si="59"/>
        <v>0.23409670902419363</v>
      </c>
      <c r="O31" s="72">
        <f t="shared" si="5"/>
        <v>4.1201020788258083</v>
      </c>
      <c r="P31" s="54"/>
      <c r="Q31" s="54"/>
      <c r="R31" s="3">
        <f t="shared" si="0"/>
        <v>1.8920457969943456</v>
      </c>
      <c r="S31" s="72">
        <f t="shared" si="6"/>
        <v>33.300006027100487</v>
      </c>
      <c r="T31" s="54"/>
      <c r="U31" s="54"/>
      <c r="V31" s="3">
        <v>0.16291702504786787</v>
      </c>
      <c r="W31" s="3">
        <v>0.17369043502999459</v>
      </c>
      <c r="X31" s="3">
        <f t="shared" si="34"/>
        <v>4.9583442405872834E-2</v>
      </c>
      <c r="Y31" s="72">
        <f t="shared" si="7"/>
        <v>0.87266858634336197</v>
      </c>
      <c r="Z31" s="54"/>
      <c r="AA31" s="54"/>
      <c r="AB31" s="27">
        <f t="shared" si="2"/>
        <v>5.2862306313476617E-2</v>
      </c>
      <c r="AC31" s="73">
        <f t="shared" si="8"/>
        <v>0.93037659111718851</v>
      </c>
      <c r="AD31" s="54"/>
      <c r="AE31" s="54"/>
    </row>
    <row r="32" spans="1:79">
      <c r="A32" s="51"/>
      <c r="B32" s="11">
        <v>157</v>
      </c>
      <c r="C32" s="10">
        <v>17.600000000000001</v>
      </c>
      <c r="D32" s="3">
        <v>2.42</v>
      </c>
      <c r="E32" s="74">
        <f t="shared" si="3"/>
        <v>42.591999999999999</v>
      </c>
      <c r="F32" s="55"/>
      <c r="G32" s="55"/>
      <c r="H32" s="3">
        <v>0.65100000000000002</v>
      </c>
      <c r="I32" s="74">
        <f t="shared" si="4"/>
        <v>11.457600000000001</v>
      </c>
      <c r="J32" s="55"/>
      <c r="K32" s="55"/>
      <c r="L32" s="3">
        <v>1.0057660026400315</v>
      </c>
      <c r="M32" s="3">
        <v>9.2281478264876267</v>
      </c>
      <c r="N32" s="3">
        <f t="shared" si="59"/>
        <v>0.22710845220903936</v>
      </c>
      <c r="O32" s="74">
        <f t="shared" si="5"/>
        <v>3.9971087588790932</v>
      </c>
      <c r="P32" s="55"/>
      <c r="Q32" s="55"/>
      <c r="R32" s="3">
        <f t="shared" si="0"/>
        <v>2.0837753156584964</v>
      </c>
      <c r="S32" s="74">
        <f t="shared" si="6"/>
        <v>36.674445555589543</v>
      </c>
      <c r="T32" s="55"/>
      <c r="U32" s="55"/>
      <c r="V32" s="3">
        <v>0.155099200744095</v>
      </c>
      <c r="W32" s="3">
        <v>0.20138007505427391</v>
      </c>
      <c r="X32" s="3">
        <f t="shared" si="34"/>
        <v>4.7204104574289786E-2</v>
      </c>
      <c r="Y32" s="74">
        <f t="shared" si="7"/>
        <v>0.83079224050750033</v>
      </c>
      <c r="Z32" s="55"/>
      <c r="AA32" s="55"/>
      <c r="AB32" s="27">
        <f t="shared" si="2"/>
        <v>6.128958805999641E-2</v>
      </c>
      <c r="AC32" s="75">
        <f t="shared" si="8"/>
        <v>1.078696749855937</v>
      </c>
      <c r="AD32" s="55"/>
      <c r="AE32" s="55"/>
    </row>
    <row r="33" spans="1:31">
      <c r="A33" s="52" t="s">
        <v>23</v>
      </c>
      <c r="B33" s="12">
        <v>162</v>
      </c>
      <c r="C33" s="46">
        <v>88</v>
      </c>
      <c r="D33" s="4">
        <v>2.73</v>
      </c>
      <c r="E33" s="67">
        <f>D33*C33</f>
        <v>240.24</v>
      </c>
      <c r="F33" s="76">
        <f t="shared" ref="F33" si="60">AVERAGE(E33:E38)</f>
        <v>235.25333333333333</v>
      </c>
      <c r="G33" s="76">
        <f t="shared" ref="G33" si="61">STDEV(E33:E38)</f>
        <v>5.472062377812108</v>
      </c>
      <c r="H33" s="4">
        <v>1.68</v>
      </c>
      <c r="I33" s="67">
        <f>H33*C33</f>
        <v>147.84</v>
      </c>
      <c r="J33" s="76">
        <f t="shared" ref="J33" si="62">AVERAGE(I33:I38)</f>
        <v>146.66666666666666</v>
      </c>
      <c r="K33" s="76">
        <f t="shared" ref="K33" si="63">STDEV(I33:I38)</f>
        <v>4.9363738378152267</v>
      </c>
      <c r="L33" s="4">
        <v>0.366833946535572</v>
      </c>
      <c r="M33" s="4">
        <v>5.6124564910140675</v>
      </c>
      <c r="N33" s="4">
        <f t="shared" si="59"/>
        <v>8.2833471798354971E-2</v>
      </c>
      <c r="O33" s="67">
        <f>N33*C33</f>
        <v>7.2893455182552378</v>
      </c>
      <c r="P33" s="76">
        <f t="shared" ref="P33" si="64">AVERAGE(O33:O38)</f>
        <v>8.3030550813494948</v>
      </c>
      <c r="Q33" s="76">
        <f t="shared" ref="Q33" si="65">STDEV(O33:O38)</f>
        <v>0.81051819685958737</v>
      </c>
      <c r="R33" s="4">
        <f t="shared" si="0"/>
        <v>1.2673288850676925</v>
      </c>
      <c r="S33" s="67">
        <f>R33*C33</f>
        <v>111.52494188595693</v>
      </c>
      <c r="T33" s="76">
        <f t="shared" ref="T33" si="66">AVERAGE(S33:S38)</f>
        <v>114.96059375922114</v>
      </c>
      <c r="U33" s="76">
        <f t="shared" ref="U33" si="67">STDEV(S33:S38)</f>
        <v>15.849916828462625</v>
      </c>
      <c r="V33" s="4">
        <v>8.0997194957470375E-2</v>
      </c>
      <c r="W33" s="4">
        <v>0.83156137153073473</v>
      </c>
      <c r="X33" s="4">
        <f t="shared" si="34"/>
        <v>2.4651320204447505E-2</v>
      </c>
      <c r="Y33" s="67">
        <f>X33*C33</f>
        <v>2.1693161779913805</v>
      </c>
      <c r="Z33" s="76">
        <f t="shared" ref="Z33" si="68">AVERAGE(Y33:Y38)</f>
        <v>3.8417657062339572</v>
      </c>
      <c r="AA33" s="76">
        <f t="shared" ref="AA33" si="69">STDEV(Y33:Y38)</f>
        <v>1.1691173244744852</v>
      </c>
      <c r="AB33" s="28">
        <f t="shared" si="2"/>
        <v>0.25308389568326711</v>
      </c>
      <c r="AC33" s="79">
        <f>AB33*C33</f>
        <v>22.271382820127506</v>
      </c>
      <c r="AD33" s="76">
        <f t="shared" ref="AD33" si="70">AVERAGE(AC33:AC38)</f>
        <v>20.57055210039664</v>
      </c>
      <c r="AE33" s="76">
        <f t="shared" ref="AE33" si="71">STDEV(AC33:AC38)</f>
        <v>19.498397955077717</v>
      </c>
    </row>
    <row r="34" spans="1:31">
      <c r="A34" s="52"/>
      <c r="B34" s="12">
        <v>169</v>
      </c>
      <c r="C34" s="46">
        <v>88</v>
      </c>
      <c r="D34" s="4">
        <v>2.69</v>
      </c>
      <c r="E34" s="68">
        <f t="shared" si="3"/>
        <v>236.72</v>
      </c>
      <c r="F34" s="77"/>
      <c r="G34" s="77"/>
      <c r="H34" s="4">
        <v>1.56</v>
      </c>
      <c r="I34" s="68">
        <f t="shared" si="4"/>
        <v>137.28</v>
      </c>
      <c r="J34" s="77"/>
      <c r="K34" s="77"/>
      <c r="L34" s="4">
        <v>0.38746485027257083</v>
      </c>
      <c r="M34" s="4">
        <v>4.6748490491337833</v>
      </c>
      <c r="N34" s="4">
        <f t="shared" si="59"/>
        <v>8.7492062964774062E-2</v>
      </c>
      <c r="O34" s="68">
        <f t="shared" si="5"/>
        <v>7.6993015409001178</v>
      </c>
      <c r="P34" s="77"/>
      <c r="Q34" s="77"/>
      <c r="R34" s="4">
        <f t="shared" si="0"/>
        <v>1.0556110756108543</v>
      </c>
      <c r="S34" s="68">
        <f t="shared" si="6"/>
        <v>92.893774653755173</v>
      </c>
      <c r="T34" s="77"/>
      <c r="U34" s="77"/>
      <c r="V34" s="4">
        <v>9.4006173203738719E-2</v>
      </c>
      <c r="W34" s="4">
        <v>1.9889390898012298</v>
      </c>
      <c r="X34" s="4">
        <f t="shared" si="34"/>
        <v>2.861057445331178E-2</v>
      </c>
      <c r="Y34" s="68">
        <f t="shared" si="7"/>
        <v>2.5177305518914368</v>
      </c>
      <c r="Z34" s="77"/>
      <c r="AA34" s="77"/>
      <c r="AB34" s="28">
        <f t="shared" si="2"/>
        <v>0.60532928820037435</v>
      </c>
      <c r="AC34" s="80">
        <f t="shared" si="8"/>
        <v>53.268977361632942</v>
      </c>
      <c r="AD34" s="77"/>
      <c r="AE34" s="77"/>
    </row>
    <row r="35" spans="1:31">
      <c r="A35" s="52"/>
      <c r="B35" s="12">
        <v>174</v>
      </c>
      <c r="C35" s="46">
        <v>88</v>
      </c>
      <c r="D35" s="4">
        <v>2.57</v>
      </c>
      <c r="E35" s="68">
        <f t="shared" si="3"/>
        <v>226.16</v>
      </c>
      <c r="F35" s="77"/>
      <c r="G35" s="77"/>
      <c r="H35" s="4">
        <v>1.68</v>
      </c>
      <c r="I35" s="68">
        <f t="shared" si="4"/>
        <v>147.84</v>
      </c>
      <c r="J35" s="77"/>
      <c r="K35" s="77"/>
      <c r="L35" s="4">
        <v>0.42011921279360831</v>
      </c>
      <c r="M35" s="4">
        <v>5.0544105183727694</v>
      </c>
      <c r="N35" s="4">
        <f t="shared" si="59"/>
        <v>9.4865628695330911E-2</v>
      </c>
      <c r="O35" s="68">
        <f t="shared" si="5"/>
        <v>8.3481753251891195</v>
      </c>
      <c r="P35" s="77"/>
      <c r="Q35" s="77"/>
      <c r="R35" s="4">
        <f t="shared" si="0"/>
        <v>1.14131850414869</v>
      </c>
      <c r="S35" s="68">
        <f t="shared" si="6"/>
        <v>100.43602836508472</v>
      </c>
      <c r="T35" s="77"/>
      <c r="U35" s="77"/>
      <c r="V35" s="4">
        <v>0.1733546510302888</v>
      </c>
      <c r="W35" s="4">
        <v>1.1931880124191305</v>
      </c>
      <c r="X35" s="4">
        <f t="shared" si="34"/>
        <v>5.2760111183131377E-2</v>
      </c>
      <c r="Y35" s="68">
        <f t="shared" si="7"/>
        <v>4.6428897841155612</v>
      </c>
      <c r="Z35" s="77"/>
      <c r="AA35" s="77"/>
      <c r="AB35" s="28">
        <f t="shared" si="2"/>
        <v>0.36314417769277885</v>
      </c>
      <c r="AC35" s="80">
        <f t="shared" si="8"/>
        <v>31.956687636964539</v>
      </c>
      <c r="AD35" s="77"/>
      <c r="AE35" s="77"/>
    </row>
    <row r="36" spans="1:31">
      <c r="A36" s="52"/>
      <c r="B36" s="12">
        <v>176</v>
      </c>
      <c r="C36" s="46">
        <v>88</v>
      </c>
      <c r="D36" s="4">
        <v>2.74</v>
      </c>
      <c r="E36" s="68">
        <f t="shared" si="3"/>
        <v>241.12</v>
      </c>
      <c r="F36" s="77"/>
      <c r="G36" s="77"/>
      <c r="H36" s="4">
        <v>1.66</v>
      </c>
      <c r="I36" s="68">
        <f t="shared" si="4"/>
        <v>146.07999999999998</v>
      </c>
      <c r="J36" s="77"/>
      <c r="K36" s="77"/>
      <c r="L36" s="4">
        <v>0.40281166829782655</v>
      </c>
      <c r="M36" s="4">
        <v>6.6008792885510479</v>
      </c>
      <c r="N36" s="4">
        <f t="shared" si="59"/>
        <v>9.0957473486605989E-2</v>
      </c>
      <c r="O36" s="68">
        <f t="shared" si="5"/>
        <v>8.0042576668213279</v>
      </c>
      <c r="P36" s="77"/>
      <c r="Q36" s="77"/>
      <c r="R36" s="4">
        <f t="shared" si="0"/>
        <v>1.4905211296728174</v>
      </c>
      <c r="S36" s="68">
        <f t="shared" si="6"/>
        <v>131.16585941120792</v>
      </c>
      <c r="T36" s="77"/>
      <c r="U36" s="77"/>
      <c r="V36" s="4">
        <v>0.17196544559770455</v>
      </c>
      <c r="W36" s="4">
        <v>0.19054415921737389</v>
      </c>
      <c r="X36" s="4">
        <f t="shared" si="34"/>
        <v>5.2337309529736163E-2</v>
      </c>
      <c r="Y36" s="68">
        <f t="shared" si="7"/>
        <v>4.6056832386167823</v>
      </c>
      <c r="Z36" s="77"/>
      <c r="AA36" s="77"/>
      <c r="AB36" s="4">
        <f t="shared" si="2"/>
        <v>5.7991700631374668E-2</v>
      </c>
      <c r="AC36" s="68">
        <f t="shared" si="8"/>
        <v>5.1032696555609709</v>
      </c>
      <c r="AD36" s="77"/>
      <c r="AE36" s="77"/>
    </row>
    <row r="37" spans="1:31">
      <c r="A37" s="52"/>
      <c r="B37" s="12">
        <v>177</v>
      </c>
      <c r="C37" s="46">
        <v>88</v>
      </c>
      <c r="D37" s="4">
        <v>2.65</v>
      </c>
      <c r="E37" s="68">
        <f t="shared" si="3"/>
        <v>233.2</v>
      </c>
      <c r="F37" s="77"/>
      <c r="G37" s="77"/>
      <c r="H37" s="4">
        <v>1.7</v>
      </c>
      <c r="I37" s="68">
        <f t="shared" si="4"/>
        <v>149.6</v>
      </c>
      <c r="J37" s="77"/>
      <c r="K37" s="77"/>
      <c r="L37" s="4">
        <v>0.45692028432447207</v>
      </c>
      <c r="M37" s="4">
        <v>6.3777301407688558</v>
      </c>
      <c r="N37" s="4">
        <f t="shared" si="59"/>
        <v>0.10317554807326788</v>
      </c>
      <c r="O37" s="68">
        <f t="shared" si="5"/>
        <v>9.0794482304475732</v>
      </c>
      <c r="P37" s="77"/>
      <c r="Q37" s="77"/>
      <c r="R37" s="4">
        <f t="shared" si="0"/>
        <v>1.4401326124316771</v>
      </c>
      <c r="S37" s="68">
        <f t="shared" si="6"/>
        <v>126.73166989398759</v>
      </c>
      <c r="T37" s="77"/>
      <c r="U37" s="77"/>
      <c r="V37" s="4">
        <v>0.16528798185624172</v>
      </c>
      <c r="W37" s="4">
        <v>0.21839182806620894</v>
      </c>
      <c r="X37" s="4">
        <f t="shared" si="34"/>
        <v>5.0305037956247481E-2</v>
      </c>
      <c r="Y37" s="68">
        <f t="shared" si="7"/>
        <v>4.4268433401497784</v>
      </c>
      <c r="Z37" s="77"/>
      <c r="AA37" s="77"/>
      <c r="AB37" s="4">
        <f t="shared" si="2"/>
        <v>6.6467078107107072E-2</v>
      </c>
      <c r="AC37" s="68">
        <f t="shared" si="8"/>
        <v>5.849102873425422</v>
      </c>
      <c r="AD37" s="77"/>
      <c r="AE37" s="77"/>
    </row>
    <row r="38" spans="1:31">
      <c r="A38" s="52"/>
      <c r="B38" s="12">
        <v>178</v>
      </c>
      <c r="C38" s="46">
        <v>88</v>
      </c>
      <c r="D38" s="4">
        <v>2.66</v>
      </c>
      <c r="E38" s="69">
        <f t="shared" si="3"/>
        <v>234.08</v>
      </c>
      <c r="F38" s="78"/>
      <c r="G38" s="78"/>
      <c r="H38" s="4">
        <v>1.72</v>
      </c>
      <c r="I38" s="69">
        <f t="shared" si="4"/>
        <v>151.35999999999999</v>
      </c>
      <c r="J38" s="78"/>
      <c r="K38" s="78"/>
      <c r="L38" s="4">
        <v>0.47294134480680439</v>
      </c>
      <c r="M38" s="4">
        <v>6.3918018485476855</v>
      </c>
      <c r="N38" s="4">
        <f t="shared" si="59"/>
        <v>0.10679320689185906</v>
      </c>
      <c r="O38" s="69">
        <f t="shared" si="5"/>
        <v>9.3978022064835969</v>
      </c>
      <c r="P38" s="78"/>
      <c r="Q38" s="78"/>
      <c r="R38" s="4">
        <f t="shared" si="0"/>
        <v>1.4433100948333482</v>
      </c>
      <c r="S38" s="69">
        <f t="shared" si="6"/>
        <v>127.01128834533463</v>
      </c>
      <c r="T38" s="78"/>
      <c r="U38" s="78"/>
      <c r="V38" s="4">
        <v>0.17504385767320196</v>
      </c>
      <c r="W38" s="4">
        <v>0.18571350950872534</v>
      </c>
      <c r="X38" s="4">
        <f t="shared" si="34"/>
        <v>5.3274217552713644E-2</v>
      </c>
      <c r="Y38" s="69">
        <f t="shared" si="7"/>
        <v>4.6881311446388008</v>
      </c>
      <c r="Z38" s="78"/>
      <c r="AA38" s="78"/>
      <c r="AB38" s="4">
        <f t="shared" si="2"/>
        <v>5.6521502893959887E-2</v>
      </c>
      <c r="AC38" s="69">
        <f t="shared" si="8"/>
        <v>4.9738922546684696</v>
      </c>
      <c r="AD38" s="78"/>
      <c r="AE38" s="78"/>
    </row>
  </sheetData>
  <mergeCells count="81">
    <mergeCell ref="AA27:AA32"/>
    <mergeCell ref="AD27:AD32"/>
    <mergeCell ref="AE27:AE32"/>
    <mergeCell ref="A33:A38"/>
    <mergeCell ref="F33:F38"/>
    <mergeCell ref="G33:G38"/>
    <mergeCell ref="J33:J38"/>
    <mergeCell ref="K33:K38"/>
    <mergeCell ref="P33:P38"/>
    <mergeCell ref="Q33:Q38"/>
    <mergeCell ref="T33:T38"/>
    <mergeCell ref="U33:U38"/>
    <mergeCell ref="Z33:Z38"/>
    <mergeCell ref="AA33:AA38"/>
    <mergeCell ref="AD33:AD38"/>
    <mergeCell ref="AE33:AE38"/>
    <mergeCell ref="G27:G32"/>
    <mergeCell ref="J27:J32"/>
    <mergeCell ref="K27:K32"/>
    <mergeCell ref="Q27:Q32"/>
    <mergeCell ref="T27:T32"/>
    <mergeCell ref="AD15:AD20"/>
    <mergeCell ref="AE15:AE20"/>
    <mergeCell ref="G21:G26"/>
    <mergeCell ref="J21:J26"/>
    <mergeCell ref="K21:K26"/>
    <mergeCell ref="Q21:Q26"/>
    <mergeCell ref="T21:T26"/>
    <mergeCell ref="U21:U26"/>
    <mergeCell ref="AA21:AA26"/>
    <mergeCell ref="AD21:AD26"/>
    <mergeCell ref="AE21:AE26"/>
    <mergeCell ref="G15:G20"/>
    <mergeCell ref="J15:J20"/>
    <mergeCell ref="K15:K20"/>
    <mergeCell ref="Q15:Q20"/>
    <mergeCell ref="T15:T20"/>
    <mergeCell ref="AD3:AD8"/>
    <mergeCell ref="AE3:AE8"/>
    <mergeCell ref="G9:G14"/>
    <mergeCell ref="J9:J14"/>
    <mergeCell ref="K9:K14"/>
    <mergeCell ref="Q9:Q14"/>
    <mergeCell ref="T9:T14"/>
    <mergeCell ref="U9:U14"/>
    <mergeCell ref="AA9:AA14"/>
    <mergeCell ref="AD9:AD14"/>
    <mergeCell ref="AE9:AE14"/>
    <mergeCell ref="G3:G8"/>
    <mergeCell ref="J3:J8"/>
    <mergeCell ref="K3:K8"/>
    <mergeCell ref="Q3:Q8"/>
    <mergeCell ref="T3:T8"/>
    <mergeCell ref="U3:U8"/>
    <mergeCell ref="AA3:AA8"/>
    <mergeCell ref="D1:K1"/>
    <mergeCell ref="L1:U1"/>
    <mergeCell ref="V1:AE1"/>
    <mergeCell ref="A3:A8"/>
    <mergeCell ref="A9:A14"/>
    <mergeCell ref="A15:A20"/>
    <mergeCell ref="P3:P8"/>
    <mergeCell ref="A27:A32"/>
    <mergeCell ref="F3:F8"/>
    <mergeCell ref="F9:F14"/>
    <mergeCell ref="F15:F20"/>
    <mergeCell ref="A21:A26"/>
    <mergeCell ref="F21:F26"/>
    <mergeCell ref="F27:F32"/>
    <mergeCell ref="P27:P32"/>
    <mergeCell ref="P9:P14"/>
    <mergeCell ref="P15:P20"/>
    <mergeCell ref="P21:P26"/>
    <mergeCell ref="Z3:Z8"/>
    <mergeCell ref="Z9:Z14"/>
    <mergeCell ref="Z15:Z20"/>
    <mergeCell ref="Z21:Z26"/>
    <mergeCell ref="Z27:Z32"/>
    <mergeCell ref="U15:U20"/>
    <mergeCell ref="AA15:AA20"/>
    <mergeCell ref="U27:U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NH4 removal</vt:lpstr>
      <vt:lpstr>NH4 NO3 NO2 loading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Feng, Jiahao</dc:creator>
  <cp:lastModifiedBy>Wang, Jinsong</cp:lastModifiedBy>
  <dcterms:created xsi:type="dcterms:W3CDTF">2021-03-02T09:31:00Z</dcterms:created>
  <dcterms:modified xsi:type="dcterms:W3CDTF">2023-01-31T22:38:29Z</dcterms:modified>
</cp:coreProperties>
</file>