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EUS\cos\users\jwelsh\After_12-9-2016\PhD\Chapter_8_Viruses\Published\Archived\Data\Welsh_et_al_2020_Experiment_1\"/>
    </mc:Choice>
  </mc:AlternateContent>
  <bookViews>
    <workbookView xWindow="0" yWindow="0" windowWidth="20490" windowHeight="7155"/>
  </bookViews>
  <sheets>
    <sheet name="Metadata" sheetId="2" r:id="rId1"/>
    <sheet name="Ash_free_dry_weight" sheetId="15" r:id="rId2"/>
    <sheet name="All_data_" sheetId="3" r:id="rId3"/>
    <sheet name="Clearance_rate" sheetId="1" r:id="rId4"/>
    <sheet name="Clearance rate by replicate" sheetId="13" r:id="rId5"/>
    <sheet name="Mean CL_specific times_20min" sheetId="7" r:id="rId6"/>
    <sheet name="Density_depend_per hour_all tim" sheetId="9" r:id="rId7"/>
    <sheet name="Dens_depend-specific_times_20mi" sheetId="11" r:id="rId8"/>
    <sheet name="dens-Depend_specific_times_hour" sheetId="12" r:id="rId9"/>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0" i="1" l="1"/>
  <c r="Y31" i="1" l="1"/>
  <c r="Y32" i="1"/>
  <c r="Y33" i="1"/>
  <c r="Y34" i="1"/>
  <c r="Y35" i="1"/>
  <c r="Y36" i="1"/>
  <c r="Y37" i="1"/>
  <c r="Y38" i="1"/>
  <c r="Y39" i="1"/>
  <c r="Y40" i="1"/>
  <c r="Y41" i="1"/>
  <c r="Y42" i="1"/>
  <c r="Y43" i="1"/>
  <c r="Y44" i="1"/>
  <c r="Y45" i="1"/>
  <c r="Y46" i="1"/>
  <c r="Y47" i="1"/>
  <c r="Y48" i="1"/>
  <c r="Y30" i="1"/>
  <c r="M30" i="1"/>
  <c r="U30" i="1"/>
  <c r="X48" i="1"/>
  <c r="W48" i="1"/>
  <c r="V48" i="1"/>
  <c r="U48" i="1"/>
  <c r="X47" i="1"/>
  <c r="W47" i="1"/>
  <c r="V47" i="1"/>
  <c r="U47" i="1"/>
  <c r="X46" i="1"/>
  <c r="W46" i="1"/>
  <c r="V46" i="1"/>
  <c r="U46" i="1"/>
  <c r="X45" i="1"/>
  <c r="W45" i="1"/>
  <c r="V45" i="1"/>
  <c r="U45" i="1"/>
  <c r="X44" i="1"/>
  <c r="W44" i="1"/>
  <c r="V44" i="1"/>
  <c r="U44" i="1"/>
  <c r="X43" i="1"/>
  <c r="W43" i="1"/>
  <c r="V43" i="1"/>
  <c r="U43" i="1"/>
  <c r="X42" i="1"/>
  <c r="W42" i="1"/>
  <c r="V42" i="1"/>
  <c r="U42" i="1"/>
  <c r="X41" i="1"/>
  <c r="W41" i="1"/>
  <c r="V41" i="1"/>
  <c r="U41" i="1"/>
  <c r="X40" i="1"/>
  <c r="W40" i="1"/>
  <c r="V40" i="1"/>
  <c r="U40" i="1"/>
  <c r="X39" i="1"/>
  <c r="W39" i="1"/>
  <c r="V39" i="1"/>
  <c r="U39" i="1"/>
  <c r="X38" i="1"/>
  <c r="W38" i="1"/>
  <c r="V38" i="1"/>
  <c r="U38" i="1"/>
  <c r="X37" i="1"/>
  <c r="W37" i="1"/>
  <c r="V37" i="1"/>
  <c r="U37" i="1"/>
  <c r="X36" i="1"/>
  <c r="W36" i="1"/>
  <c r="V36" i="1"/>
  <c r="U36" i="1"/>
  <c r="X35" i="1"/>
  <c r="W35" i="1"/>
  <c r="V35" i="1"/>
  <c r="U35" i="1"/>
  <c r="X34" i="1"/>
  <c r="W34" i="1"/>
  <c r="V34" i="1"/>
  <c r="U34" i="1"/>
  <c r="X33" i="1"/>
  <c r="W33" i="1"/>
  <c r="V33" i="1"/>
  <c r="U33" i="1"/>
  <c r="X32" i="1"/>
  <c r="W32" i="1"/>
  <c r="V32" i="1"/>
  <c r="U32" i="1"/>
  <c r="X31" i="1"/>
  <c r="W31" i="1"/>
  <c r="V31" i="1"/>
  <c r="U31" i="1"/>
  <c r="X30" i="1"/>
  <c r="W30" i="1"/>
  <c r="V30" i="1"/>
  <c r="Y9" i="1"/>
  <c r="Y10" i="1"/>
  <c r="Y11" i="1"/>
  <c r="Y12" i="1"/>
  <c r="Y13" i="1"/>
  <c r="Y14" i="1"/>
  <c r="Y15" i="1"/>
  <c r="Y16" i="1"/>
  <c r="Y17" i="1"/>
  <c r="Y18" i="1"/>
  <c r="Y19" i="1"/>
  <c r="Y20" i="1"/>
  <c r="Y21" i="1"/>
  <c r="Y22" i="1"/>
  <c r="Y23" i="1"/>
  <c r="Y24" i="1"/>
  <c r="Y25" i="1"/>
  <c r="Y26" i="1"/>
  <c r="Y8" i="1"/>
  <c r="X9" i="1"/>
  <c r="X10" i="1"/>
  <c r="X11" i="1"/>
  <c r="X12" i="1"/>
  <c r="X13" i="1"/>
  <c r="X14" i="1"/>
  <c r="X15" i="1"/>
  <c r="X16" i="1"/>
  <c r="X17" i="1"/>
  <c r="X18" i="1"/>
  <c r="X19" i="1"/>
  <c r="X20" i="1"/>
  <c r="X21" i="1"/>
  <c r="X22" i="1"/>
  <c r="X23" i="1"/>
  <c r="X24" i="1"/>
  <c r="X25" i="1"/>
  <c r="X26" i="1"/>
  <c r="X8" i="1"/>
  <c r="W8" i="1"/>
  <c r="R48" i="1" l="1"/>
  <c r="P48" i="1"/>
  <c r="L48" i="1"/>
  <c r="J48" i="1"/>
  <c r="F48" i="1"/>
  <c r="D48" i="1"/>
  <c r="R47" i="1"/>
  <c r="P47" i="1"/>
  <c r="L47" i="1"/>
  <c r="J47" i="1"/>
  <c r="F47" i="1"/>
  <c r="D47" i="1"/>
  <c r="G47" i="1" s="1"/>
  <c r="R46" i="1"/>
  <c r="P46" i="1"/>
  <c r="L46" i="1"/>
  <c r="J46" i="1"/>
  <c r="F46" i="1"/>
  <c r="D46" i="1"/>
  <c r="R45" i="1"/>
  <c r="P45" i="1"/>
  <c r="L45" i="1"/>
  <c r="J45" i="1"/>
  <c r="F45" i="1"/>
  <c r="D45" i="1"/>
  <c r="R44" i="1"/>
  <c r="P44" i="1"/>
  <c r="L44" i="1"/>
  <c r="J44" i="1"/>
  <c r="F44" i="1"/>
  <c r="D44" i="1"/>
  <c r="R43" i="1"/>
  <c r="P43" i="1"/>
  <c r="L43" i="1"/>
  <c r="J43" i="1"/>
  <c r="F43" i="1"/>
  <c r="D43" i="1"/>
  <c r="R42" i="1"/>
  <c r="P42" i="1"/>
  <c r="L42" i="1"/>
  <c r="J42" i="1"/>
  <c r="F42" i="1"/>
  <c r="D42" i="1"/>
  <c r="R41" i="1"/>
  <c r="P41" i="1"/>
  <c r="L41" i="1"/>
  <c r="J41" i="1"/>
  <c r="F41" i="1"/>
  <c r="D41" i="1"/>
  <c r="R40" i="1"/>
  <c r="P40" i="1"/>
  <c r="L40" i="1"/>
  <c r="J40" i="1"/>
  <c r="M40" i="1" s="1"/>
  <c r="F40" i="1"/>
  <c r="D40" i="1"/>
  <c r="R39" i="1"/>
  <c r="P39" i="1"/>
  <c r="S39" i="1" s="1"/>
  <c r="L39" i="1"/>
  <c r="J39" i="1"/>
  <c r="F39" i="1"/>
  <c r="D39" i="1"/>
  <c r="G39" i="1" s="1"/>
  <c r="R38" i="1"/>
  <c r="P38" i="1"/>
  <c r="L38" i="1"/>
  <c r="F38" i="1"/>
  <c r="D38" i="1"/>
  <c r="R37" i="1"/>
  <c r="P37" i="1"/>
  <c r="L37" i="1"/>
  <c r="J37" i="1"/>
  <c r="F37" i="1"/>
  <c r="D37" i="1"/>
  <c r="R36" i="1"/>
  <c r="P36" i="1"/>
  <c r="L36" i="1"/>
  <c r="J36" i="1"/>
  <c r="F36" i="1"/>
  <c r="D36" i="1"/>
  <c r="R35" i="1"/>
  <c r="S35" i="1" s="1"/>
  <c r="P35" i="1"/>
  <c r="L35" i="1"/>
  <c r="J35" i="1"/>
  <c r="F35" i="1"/>
  <c r="D35" i="1"/>
  <c r="R34" i="1"/>
  <c r="P34" i="1"/>
  <c r="L34" i="1"/>
  <c r="J34" i="1"/>
  <c r="F34" i="1"/>
  <c r="D34" i="1"/>
  <c r="R33" i="1"/>
  <c r="P33" i="1"/>
  <c r="L33" i="1"/>
  <c r="J33" i="1"/>
  <c r="F33" i="1"/>
  <c r="D33" i="1"/>
  <c r="R32" i="1"/>
  <c r="P32" i="1"/>
  <c r="L32" i="1"/>
  <c r="J32" i="1"/>
  <c r="F32" i="1"/>
  <c r="D32" i="1"/>
  <c r="R31" i="1"/>
  <c r="S31" i="1" s="1"/>
  <c r="P31" i="1"/>
  <c r="L31" i="1"/>
  <c r="J31" i="1"/>
  <c r="F31" i="1"/>
  <c r="G31" i="1" s="1"/>
  <c r="D31" i="1"/>
  <c r="R30" i="1"/>
  <c r="P30" i="1"/>
  <c r="L30" i="1"/>
  <c r="J30" i="1"/>
  <c r="F30" i="1"/>
  <c r="D30" i="1"/>
  <c r="L24" i="1"/>
  <c r="L25" i="1"/>
  <c r="R26" i="1"/>
  <c r="R25" i="1"/>
  <c r="R24" i="1"/>
  <c r="R23" i="1"/>
  <c r="R22" i="1"/>
  <c r="R21" i="1"/>
  <c r="R20" i="1"/>
  <c r="R19" i="1"/>
  <c r="R18" i="1"/>
  <c r="R17" i="1"/>
  <c r="R16" i="1"/>
  <c r="R15" i="1"/>
  <c r="R14" i="1"/>
  <c r="R13" i="1"/>
  <c r="R12" i="1"/>
  <c r="R11" i="1"/>
  <c r="R10" i="1"/>
  <c r="R9" i="1"/>
  <c r="R8" i="1"/>
  <c r="P26" i="1"/>
  <c r="P25" i="1"/>
  <c r="P24" i="1"/>
  <c r="P23" i="1"/>
  <c r="P22" i="1"/>
  <c r="P21" i="1"/>
  <c r="P20" i="1"/>
  <c r="P19" i="1"/>
  <c r="P18" i="1"/>
  <c r="P17" i="1"/>
  <c r="P16" i="1"/>
  <c r="P15" i="1"/>
  <c r="P14" i="1"/>
  <c r="P13" i="1"/>
  <c r="P12" i="1"/>
  <c r="P11" i="1"/>
  <c r="P10" i="1"/>
  <c r="P9" i="1"/>
  <c r="P8" i="1"/>
  <c r="L26" i="1"/>
  <c r="L23" i="1"/>
  <c r="L22" i="1"/>
  <c r="L21" i="1"/>
  <c r="L20" i="1"/>
  <c r="L19" i="1"/>
  <c r="L18" i="1"/>
  <c r="L17" i="1"/>
  <c r="L16" i="1"/>
  <c r="L15" i="1"/>
  <c r="L14" i="1"/>
  <c r="L13" i="1"/>
  <c r="L12" i="1"/>
  <c r="L11" i="1"/>
  <c r="L10" i="1"/>
  <c r="L9" i="1"/>
  <c r="L8" i="1"/>
  <c r="J26" i="1"/>
  <c r="J25" i="1"/>
  <c r="J24" i="1"/>
  <c r="J23" i="1"/>
  <c r="J22" i="1"/>
  <c r="J21" i="1"/>
  <c r="J20" i="1"/>
  <c r="J19" i="1"/>
  <c r="J18" i="1"/>
  <c r="J17" i="1"/>
  <c r="J15" i="1"/>
  <c r="J14" i="1"/>
  <c r="J13" i="1"/>
  <c r="J12" i="1"/>
  <c r="J11" i="1"/>
  <c r="J10" i="1"/>
  <c r="J9" i="1"/>
  <c r="J8" i="1"/>
  <c r="F26" i="1"/>
  <c r="F25" i="1"/>
  <c r="F24" i="1"/>
  <c r="F23" i="1"/>
  <c r="V23" i="1" s="1"/>
  <c r="F22" i="1"/>
  <c r="F21" i="1"/>
  <c r="F20" i="1"/>
  <c r="F19" i="1"/>
  <c r="V19" i="1" s="1"/>
  <c r="F18" i="1"/>
  <c r="F17" i="1"/>
  <c r="F16" i="1"/>
  <c r="F15" i="1"/>
  <c r="V15" i="1" s="1"/>
  <c r="F14" i="1"/>
  <c r="F13" i="1"/>
  <c r="F12" i="1"/>
  <c r="F11" i="1"/>
  <c r="V11" i="1" s="1"/>
  <c r="F10" i="1"/>
  <c r="F9" i="1"/>
  <c r="F8" i="1"/>
  <c r="D26" i="1"/>
  <c r="U26" i="1" s="1"/>
  <c r="D25" i="1"/>
  <c r="D24" i="1"/>
  <c r="D23" i="1"/>
  <c r="U23" i="1" s="1"/>
  <c r="D22" i="1"/>
  <c r="U22" i="1" s="1"/>
  <c r="D21" i="1"/>
  <c r="D20" i="1"/>
  <c r="D19" i="1"/>
  <c r="U19" i="1" s="1"/>
  <c r="D18" i="1"/>
  <c r="D17" i="1"/>
  <c r="D16" i="1"/>
  <c r="D15" i="1"/>
  <c r="D14" i="1"/>
  <c r="U14" i="1" s="1"/>
  <c r="D13" i="1"/>
  <c r="D12" i="1"/>
  <c r="D11" i="1"/>
  <c r="D10" i="1"/>
  <c r="U10" i="1" s="1"/>
  <c r="D9" i="1"/>
  <c r="D8" i="1"/>
  <c r="U11" i="1" l="1"/>
  <c r="U15" i="1"/>
  <c r="U16" i="1"/>
  <c r="U20" i="1"/>
  <c r="U24" i="1"/>
  <c r="V9" i="1"/>
  <c r="V13" i="1"/>
  <c r="V17" i="1"/>
  <c r="V21" i="1"/>
  <c r="V25" i="1"/>
  <c r="S38" i="1"/>
  <c r="Z38" i="1" s="1"/>
  <c r="M39" i="1"/>
  <c r="Z39" i="1" s="1"/>
  <c r="G40" i="1"/>
  <c r="S40" i="1"/>
  <c r="G44" i="1"/>
  <c r="M45" i="1"/>
  <c r="G46" i="1"/>
  <c r="S46" i="1"/>
  <c r="M47" i="1"/>
  <c r="G48" i="1"/>
  <c r="S48" i="1"/>
  <c r="W11" i="1"/>
  <c r="W15" i="1"/>
  <c r="W19" i="1"/>
  <c r="W23" i="1"/>
  <c r="M34" i="1"/>
  <c r="G43" i="1"/>
  <c r="S47" i="1"/>
  <c r="AA47" i="1" s="1"/>
  <c r="M48" i="1"/>
  <c r="U18" i="1"/>
  <c r="W10" i="1"/>
  <c r="W14" i="1"/>
  <c r="W18" i="1"/>
  <c r="W22" i="1"/>
  <c r="S26" i="1"/>
  <c r="W26" i="1"/>
  <c r="U8" i="1"/>
  <c r="U12" i="1"/>
  <c r="W12" i="1"/>
  <c r="W16" i="1"/>
  <c r="W20" i="1"/>
  <c r="W24" i="1"/>
  <c r="U9" i="1"/>
  <c r="U13" i="1"/>
  <c r="U17" i="1"/>
  <c r="U21" i="1"/>
  <c r="U25" i="1"/>
  <c r="V10" i="1"/>
  <c r="V14" i="1"/>
  <c r="V18" i="1"/>
  <c r="V22" i="1"/>
  <c r="W9" i="1"/>
  <c r="W13" i="1"/>
  <c r="W17" i="1"/>
  <c r="W21" i="1"/>
  <c r="W25" i="1"/>
  <c r="S30" i="1"/>
  <c r="M31" i="1"/>
  <c r="AA31" i="1" s="1"/>
  <c r="G32" i="1"/>
  <c r="S32" i="1"/>
  <c r="M33" i="1"/>
  <c r="G34" i="1"/>
  <c r="S34" i="1"/>
  <c r="M35" i="1"/>
  <c r="Z35" i="1" s="1"/>
  <c r="G36" i="1"/>
  <c r="S36" i="1"/>
  <c r="V26" i="1"/>
  <c r="S8" i="1"/>
  <c r="M37" i="1"/>
  <c r="G38" i="1"/>
  <c r="M41" i="1"/>
  <c r="S42" i="1"/>
  <c r="M43" i="1"/>
  <c r="S44" i="1"/>
  <c r="G8" i="1"/>
  <c r="V8" i="1"/>
  <c r="V12" i="1"/>
  <c r="V16" i="1"/>
  <c r="V20" i="1"/>
  <c r="V24" i="1"/>
  <c r="M32" i="1"/>
  <c r="G33" i="1"/>
  <c r="S33" i="1"/>
  <c r="M36" i="1"/>
  <c r="AA36" i="1" s="1"/>
  <c r="G37" i="1"/>
  <c r="S37" i="1"/>
  <c r="G41" i="1"/>
  <c r="S41" i="1"/>
  <c r="Z41" i="1" s="1"/>
  <c r="M42" i="1"/>
  <c r="S43" i="1"/>
  <c r="Z43" i="1" s="1"/>
  <c r="M44" i="1"/>
  <c r="G45" i="1"/>
  <c r="S45" i="1"/>
  <c r="M46" i="1"/>
  <c r="AA46" i="1" s="1"/>
  <c r="G35" i="1"/>
  <c r="G42" i="1"/>
  <c r="M8" i="1"/>
  <c r="AA8" i="1" s="1"/>
  <c r="Z31" i="1"/>
  <c r="AA33" i="1"/>
  <c r="AA39" i="1"/>
  <c r="Z40" i="1"/>
  <c r="G26" i="1"/>
  <c r="Z42" i="1" l="1"/>
  <c r="Z47" i="1"/>
  <c r="AA32" i="1"/>
  <c r="AA35" i="1"/>
  <c r="Z33" i="1"/>
  <c r="AA48" i="1"/>
  <c r="Z37" i="1"/>
  <c r="Z34" i="1"/>
  <c r="Z46" i="1"/>
  <c r="AA40" i="1"/>
  <c r="Z32" i="1"/>
  <c r="AA45" i="1"/>
  <c r="AA30" i="1"/>
  <c r="AA34" i="1"/>
  <c r="Z30" i="1"/>
  <c r="AA44" i="1"/>
  <c r="Z8" i="1"/>
  <c r="Z48" i="1"/>
  <c r="AA41" i="1"/>
  <c r="Z45" i="1"/>
  <c r="AA37" i="1"/>
  <c r="AA42" i="1"/>
  <c r="Z44" i="1"/>
  <c r="AA43" i="1"/>
  <c r="Z36" i="1"/>
  <c r="AA38" i="1"/>
  <c r="S24" i="1" l="1"/>
  <c r="S20" i="1"/>
  <c r="S16" i="1"/>
  <c r="S12" i="1"/>
  <c r="S25" i="1"/>
  <c r="S23" i="1"/>
  <c r="S22" i="1"/>
  <c r="S21" i="1"/>
  <c r="S19" i="1"/>
  <c r="S18" i="1"/>
  <c r="S17" i="1"/>
  <c r="S15" i="1"/>
  <c r="S14" i="1"/>
  <c r="S13" i="1"/>
  <c r="S11" i="1"/>
  <c r="S10" i="1"/>
  <c r="S9" i="1"/>
  <c r="M26" i="1" l="1"/>
  <c r="M25" i="1"/>
  <c r="M23" i="1"/>
  <c r="M21" i="1"/>
  <c r="M19" i="1"/>
  <c r="M14" i="1"/>
  <c r="M11" i="1"/>
  <c r="G20" i="1"/>
  <c r="G18" i="1"/>
  <c r="E69" i="3"/>
  <c r="D69" i="3"/>
  <c r="C69" i="3"/>
  <c r="B69" i="3"/>
  <c r="E68" i="3"/>
  <c r="D68" i="3"/>
  <c r="C68" i="3"/>
  <c r="B68" i="3"/>
  <c r="E58" i="3"/>
  <c r="D58" i="3"/>
  <c r="C58" i="3"/>
  <c r="B58" i="3"/>
  <c r="E57" i="3"/>
  <c r="D57" i="3"/>
  <c r="C57" i="3"/>
  <c r="B57" i="3"/>
  <c r="E47" i="3"/>
  <c r="D47" i="3"/>
  <c r="C47" i="3"/>
  <c r="B47" i="3"/>
  <c r="E46" i="3"/>
  <c r="D46" i="3"/>
  <c r="C46" i="3"/>
  <c r="B46" i="3"/>
  <c r="AM34" i="3"/>
  <c r="AL34" i="3"/>
  <c r="AK34" i="3"/>
  <c r="AJ34" i="3"/>
  <c r="AI34" i="3"/>
  <c r="AH34" i="3"/>
  <c r="AG34" i="3"/>
  <c r="AF34" i="3"/>
  <c r="AE34" i="3"/>
  <c r="AD34" i="3"/>
  <c r="AC34" i="3"/>
  <c r="AB34" i="3"/>
  <c r="AA34" i="3"/>
  <c r="Z34" i="3"/>
  <c r="Y34" i="3"/>
  <c r="X34" i="3"/>
  <c r="W34" i="3"/>
  <c r="V34" i="3"/>
  <c r="U34" i="3"/>
  <c r="T34" i="3"/>
  <c r="S34" i="3"/>
  <c r="R34" i="3"/>
  <c r="Q34" i="3"/>
  <c r="P34" i="3"/>
  <c r="O34" i="3"/>
  <c r="N34" i="3"/>
  <c r="M34" i="3"/>
  <c r="L34" i="3"/>
  <c r="K34" i="3"/>
  <c r="J34" i="3"/>
  <c r="I34" i="3"/>
  <c r="H34" i="3"/>
  <c r="G34" i="3"/>
  <c r="F34" i="3"/>
  <c r="E34" i="3"/>
  <c r="D34" i="3"/>
  <c r="C34" i="3"/>
  <c r="B34" i="3"/>
  <c r="AM33" i="3"/>
  <c r="AL33" i="3"/>
  <c r="AK33" i="3"/>
  <c r="AJ33" i="3"/>
  <c r="AI33" i="3"/>
  <c r="AH33" i="3"/>
  <c r="AG33" i="3"/>
  <c r="AF33" i="3"/>
  <c r="AE33" i="3"/>
  <c r="AD33" i="3"/>
  <c r="AC33" i="3"/>
  <c r="AB33" i="3"/>
  <c r="AA33" i="3"/>
  <c r="Z33" i="3"/>
  <c r="Y33" i="3"/>
  <c r="X33" i="3"/>
  <c r="W33" i="3"/>
  <c r="V33" i="3"/>
  <c r="U33" i="3"/>
  <c r="T33" i="3"/>
  <c r="S33" i="3"/>
  <c r="R33" i="3"/>
  <c r="Q33" i="3"/>
  <c r="P33" i="3"/>
  <c r="O33" i="3"/>
  <c r="N33" i="3"/>
  <c r="M33" i="3"/>
  <c r="L33" i="3"/>
  <c r="K33" i="3"/>
  <c r="J33" i="3"/>
  <c r="I33" i="3"/>
  <c r="H33" i="3"/>
  <c r="G33" i="3"/>
  <c r="F33" i="3"/>
  <c r="E33" i="3"/>
  <c r="D33" i="3"/>
  <c r="C33" i="3"/>
  <c r="B33" i="3"/>
  <c r="C30" i="3"/>
  <c r="D30" i="3" s="1"/>
  <c r="E30" i="3" s="1"/>
  <c r="F30" i="3" s="1"/>
  <c r="G30" i="3" s="1"/>
  <c r="H30" i="3" s="1"/>
  <c r="I30" i="3" s="1"/>
  <c r="J30" i="3" s="1"/>
  <c r="K30" i="3" s="1"/>
  <c r="L30" i="3" s="1"/>
  <c r="M30" i="3" s="1"/>
  <c r="N30" i="3" s="1"/>
  <c r="O30" i="3" s="1"/>
  <c r="P30" i="3" s="1"/>
  <c r="Q30" i="3" s="1"/>
  <c r="R30" i="3" s="1"/>
  <c r="S30" i="3" s="1"/>
  <c r="T30" i="3" s="1"/>
  <c r="U30" i="3" s="1"/>
  <c r="V30" i="3" s="1"/>
  <c r="W30" i="3" s="1"/>
  <c r="X30" i="3" s="1"/>
  <c r="Y30" i="3" s="1"/>
  <c r="Z30" i="3" s="1"/>
  <c r="AA30" i="3" s="1"/>
  <c r="AB30" i="3" s="1"/>
  <c r="AC30" i="3" s="1"/>
  <c r="AD30" i="3" s="1"/>
  <c r="AE30" i="3" s="1"/>
  <c r="AF30" i="3" s="1"/>
  <c r="AG30" i="3" s="1"/>
  <c r="AH30" i="3" s="1"/>
  <c r="AI30" i="3" s="1"/>
  <c r="AJ30" i="3" s="1"/>
  <c r="AK30" i="3" s="1"/>
  <c r="AL30" i="3" s="1"/>
  <c r="AM23" i="3"/>
  <c r="AL23" i="3"/>
  <c r="AK23" i="3"/>
  <c r="AJ23" i="3"/>
  <c r="AI23" i="3"/>
  <c r="AH23" i="3"/>
  <c r="AG23" i="3"/>
  <c r="AF23" i="3"/>
  <c r="AE23" i="3"/>
  <c r="AD23" i="3"/>
  <c r="AC23" i="3"/>
  <c r="AB23" i="3"/>
  <c r="AA23" i="3"/>
  <c r="Z23" i="3"/>
  <c r="Y23" i="3"/>
  <c r="X23" i="3"/>
  <c r="W23" i="3"/>
  <c r="V23" i="3"/>
  <c r="U23" i="3"/>
  <c r="T23" i="3"/>
  <c r="S23" i="3"/>
  <c r="R23" i="3"/>
  <c r="Q23" i="3"/>
  <c r="P23" i="3"/>
  <c r="O23" i="3"/>
  <c r="N23" i="3"/>
  <c r="M23" i="3"/>
  <c r="L23" i="3"/>
  <c r="K23" i="3"/>
  <c r="J23" i="3"/>
  <c r="I23" i="3"/>
  <c r="H23" i="3"/>
  <c r="G23" i="3"/>
  <c r="F23" i="3"/>
  <c r="E23" i="3"/>
  <c r="D23" i="3"/>
  <c r="C23" i="3"/>
  <c r="B23" i="3"/>
  <c r="AM22" i="3"/>
  <c r="AL22" i="3"/>
  <c r="AK22" i="3"/>
  <c r="AJ22" i="3"/>
  <c r="AI22" i="3"/>
  <c r="AH22" i="3"/>
  <c r="AG22" i="3"/>
  <c r="AF22" i="3"/>
  <c r="AE22" i="3"/>
  <c r="AD22" i="3"/>
  <c r="AC22" i="3"/>
  <c r="AB22" i="3"/>
  <c r="AA22" i="3"/>
  <c r="Z22" i="3"/>
  <c r="Y22" i="3"/>
  <c r="X22" i="3"/>
  <c r="W22" i="3"/>
  <c r="V22" i="3"/>
  <c r="U22" i="3"/>
  <c r="T22" i="3"/>
  <c r="S22" i="3"/>
  <c r="R22" i="3"/>
  <c r="Q22" i="3"/>
  <c r="P22" i="3"/>
  <c r="O22" i="3"/>
  <c r="N22" i="3"/>
  <c r="M22" i="3"/>
  <c r="L22" i="3"/>
  <c r="K22" i="3"/>
  <c r="J22" i="3"/>
  <c r="I22" i="3"/>
  <c r="H22" i="3"/>
  <c r="G22" i="3"/>
  <c r="F22" i="3"/>
  <c r="E22" i="3"/>
  <c r="D22" i="3"/>
  <c r="C22" i="3"/>
  <c r="B22" i="3"/>
  <c r="C17" i="3"/>
  <c r="D17" i="3" s="1"/>
  <c r="E17" i="3" s="1"/>
  <c r="F17" i="3" s="1"/>
  <c r="G17" i="3" s="1"/>
  <c r="H17" i="3" s="1"/>
  <c r="I17" i="3" s="1"/>
  <c r="J17" i="3" s="1"/>
  <c r="K17" i="3" s="1"/>
  <c r="L17" i="3" s="1"/>
  <c r="M17" i="3" s="1"/>
  <c r="N17" i="3" s="1"/>
  <c r="O17" i="3" s="1"/>
  <c r="P17" i="3" s="1"/>
  <c r="Q17" i="3" s="1"/>
  <c r="R17" i="3" s="1"/>
  <c r="S17" i="3" s="1"/>
  <c r="T17" i="3" s="1"/>
  <c r="U17" i="3" s="1"/>
  <c r="V17" i="3" s="1"/>
  <c r="W17" i="3" s="1"/>
  <c r="X17" i="3" s="1"/>
  <c r="Y17" i="3" s="1"/>
  <c r="Z17" i="3" s="1"/>
  <c r="AA17" i="3" s="1"/>
  <c r="AB17" i="3" s="1"/>
  <c r="AC17" i="3" s="1"/>
  <c r="AD17" i="3" s="1"/>
  <c r="AE17" i="3" s="1"/>
  <c r="AF17" i="3" s="1"/>
  <c r="AG17" i="3" s="1"/>
  <c r="AH17" i="3" s="1"/>
  <c r="AI17" i="3" s="1"/>
  <c r="AJ17" i="3" s="1"/>
  <c r="AK17" i="3" s="1"/>
  <c r="AL17" i="3" s="1"/>
  <c r="AM11" i="3"/>
  <c r="AL11" i="3"/>
  <c r="AK11" i="3"/>
  <c r="AJ11" i="3"/>
  <c r="AI11" i="3"/>
  <c r="AH11" i="3"/>
  <c r="AG11" i="3"/>
  <c r="AF11" i="3"/>
  <c r="AE11" i="3"/>
  <c r="AD11" i="3"/>
  <c r="AC11" i="3"/>
  <c r="AB11" i="3"/>
  <c r="AA11" i="3"/>
  <c r="Z11" i="3"/>
  <c r="Y11" i="3"/>
  <c r="X11" i="3"/>
  <c r="W11" i="3"/>
  <c r="V11" i="3"/>
  <c r="U11" i="3"/>
  <c r="T11" i="3"/>
  <c r="S11" i="3"/>
  <c r="R11" i="3"/>
  <c r="Q11" i="3"/>
  <c r="P11" i="3"/>
  <c r="O11" i="3"/>
  <c r="N11" i="3"/>
  <c r="M11" i="3"/>
  <c r="L11" i="3"/>
  <c r="K11" i="3"/>
  <c r="J11" i="3"/>
  <c r="I11" i="3"/>
  <c r="H11" i="3"/>
  <c r="G11" i="3"/>
  <c r="F11" i="3"/>
  <c r="E11" i="3"/>
  <c r="D11" i="3"/>
  <c r="C11" i="3"/>
  <c r="B11" i="3"/>
  <c r="AM10" i="3"/>
  <c r="AL10" i="3"/>
  <c r="AK10" i="3"/>
  <c r="AJ10" i="3"/>
  <c r="AI10" i="3"/>
  <c r="AH10" i="3"/>
  <c r="AG10" i="3"/>
  <c r="AF10" i="3"/>
  <c r="AE10" i="3"/>
  <c r="AD10" i="3"/>
  <c r="AC10" i="3"/>
  <c r="AB10" i="3"/>
  <c r="AA10" i="3"/>
  <c r="Z10" i="3"/>
  <c r="Y10" i="3"/>
  <c r="X10" i="3"/>
  <c r="W10" i="3"/>
  <c r="V10" i="3"/>
  <c r="U10" i="3"/>
  <c r="T10" i="3"/>
  <c r="S10" i="3"/>
  <c r="R10" i="3"/>
  <c r="Q10" i="3"/>
  <c r="P10" i="3"/>
  <c r="O10" i="3"/>
  <c r="N10" i="3"/>
  <c r="M10" i="3"/>
  <c r="L10" i="3"/>
  <c r="K10" i="3"/>
  <c r="J10" i="3"/>
  <c r="I10" i="3"/>
  <c r="H10" i="3"/>
  <c r="G10" i="3"/>
  <c r="F10" i="3"/>
  <c r="E10" i="3"/>
  <c r="D10" i="3"/>
  <c r="C10" i="3"/>
  <c r="B10" i="3"/>
  <c r="C5" i="3"/>
  <c r="D5" i="3" s="1"/>
  <c r="E5" i="3" s="1"/>
  <c r="F5" i="3" s="1"/>
  <c r="G5" i="3" s="1"/>
  <c r="H5" i="3" s="1"/>
  <c r="I5" i="3" s="1"/>
  <c r="J5" i="3" s="1"/>
  <c r="K5" i="3" s="1"/>
  <c r="L5" i="3" s="1"/>
  <c r="M5" i="3" s="1"/>
  <c r="N5" i="3" s="1"/>
  <c r="O5" i="3" s="1"/>
  <c r="P5" i="3" s="1"/>
  <c r="Q5" i="3" s="1"/>
  <c r="R5" i="3" s="1"/>
  <c r="S5" i="3" s="1"/>
  <c r="T5" i="3" s="1"/>
  <c r="U5" i="3" s="1"/>
  <c r="V5" i="3" s="1"/>
  <c r="W5" i="3" s="1"/>
  <c r="X5" i="3" s="1"/>
  <c r="Y5" i="3" s="1"/>
  <c r="Z5" i="3" s="1"/>
  <c r="AA5" i="3" s="1"/>
  <c r="AB5" i="3" s="1"/>
  <c r="AC5" i="3" s="1"/>
  <c r="AD5" i="3" s="1"/>
  <c r="AE5" i="3" s="1"/>
  <c r="AF5" i="3" s="1"/>
  <c r="AG5" i="3" s="1"/>
  <c r="AH5" i="3" s="1"/>
  <c r="AI5" i="3" s="1"/>
  <c r="AJ5" i="3" s="1"/>
  <c r="AK5" i="3" s="1"/>
  <c r="AL5" i="3" s="1"/>
  <c r="G15" i="1" l="1"/>
  <c r="G17" i="1"/>
  <c r="G21" i="1"/>
  <c r="AA21" i="1" s="1"/>
  <c r="G23" i="1"/>
  <c r="Z23" i="1" s="1"/>
  <c r="AA26" i="1"/>
  <c r="Z26" i="1"/>
  <c r="G16" i="1"/>
  <c r="G22" i="1"/>
  <c r="G12" i="1"/>
  <c r="G14" i="1"/>
  <c r="AA14" i="1" s="1"/>
  <c r="G25" i="1"/>
  <c r="AA25" i="1" s="1"/>
  <c r="G11" i="1"/>
  <c r="G13" i="1"/>
  <c r="G24" i="1"/>
  <c r="G9" i="1"/>
  <c r="G19" i="1"/>
  <c r="G10" i="1"/>
  <c r="M10" i="1"/>
  <c r="M13" i="1"/>
  <c r="M15" i="1"/>
  <c r="M20" i="1"/>
  <c r="M24" i="1"/>
  <c r="M17" i="1"/>
  <c r="M12" i="1"/>
  <c r="M18" i="1"/>
  <c r="M22" i="1"/>
  <c r="M9" i="1"/>
  <c r="AA23" i="1" l="1"/>
  <c r="Z19" i="1"/>
  <c r="Z21" i="1"/>
  <c r="AA19" i="1"/>
  <c r="Z12" i="1"/>
  <c r="AA12" i="1"/>
  <c r="Z20" i="1"/>
  <c r="AA20" i="1"/>
  <c r="Z9" i="1"/>
  <c r="AA9" i="1"/>
  <c r="AA15" i="1"/>
  <c r="Z15" i="1"/>
  <c r="Z25" i="1"/>
  <c r="AA22" i="1"/>
  <c r="Z22" i="1"/>
  <c r="AA13" i="1"/>
  <c r="Z13" i="1"/>
  <c r="Z16" i="1"/>
  <c r="AA16" i="1"/>
  <c r="Z14" i="1"/>
  <c r="AA18" i="1"/>
  <c r="Z18" i="1"/>
  <c r="AA17" i="1"/>
  <c r="Z17" i="1"/>
  <c r="Z24" i="1"/>
  <c r="AA24" i="1"/>
  <c r="AA10" i="1"/>
  <c r="Z10" i="1"/>
  <c r="AA11" i="1"/>
  <c r="Z11" i="1"/>
</calcChain>
</file>

<file path=xl/sharedStrings.xml><?xml version="1.0" encoding="utf-8"?>
<sst xmlns="http://schemas.openxmlformats.org/spreadsheetml/2006/main" count="509" uniqueCount="87">
  <si>
    <t>PT</t>
  </si>
  <si>
    <t>T0</t>
  </si>
  <si>
    <t>T3</t>
  </si>
  <si>
    <t>T24</t>
  </si>
  <si>
    <t>Sponge + Lysate (PgV Spiked)</t>
  </si>
  <si>
    <t>T0-1</t>
  </si>
  <si>
    <t>T0-2</t>
  </si>
  <si>
    <t>T1-1</t>
  </si>
  <si>
    <t>T1-2</t>
  </si>
  <si>
    <t>T2-1</t>
  </si>
  <si>
    <t>T2-2</t>
  </si>
  <si>
    <t>T3-1</t>
  </si>
  <si>
    <t>T3-2</t>
  </si>
  <si>
    <t>T4-1</t>
  </si>
  <si>
    <t>T4-2</t>
  </si>
  <si>
    <t>T5-1</t>
  </si>
  <si>
    <t>T5-2</t>
  </si>
  <si>
    <t>T6-1</t>
  </si>
  <si>
    <t>T6-2</t>
  </si>
  <si>
    <t>T7-1</t>
  </si>
  <si>
    <t>T7-2</t>
  </si>
  <si>
    <t>T8-1</t>
  </si>
  <si>
    <t>T8-2</t>
  </si>
  <si>
    <t>T9-1</t>
  </si>
  <si>
    <t>T9-2</t>
  </si>
  <si>
    <t>T10-1</t>
  </si>
  <si>
    <t>T10-2</t>
  </si>
  <si>
    <t>T11-1</t>
  </si>
  <si>
    <t>T11-2</t>
  </si>
  <si>
    <t>T12-1</t>
  </si>
  <si>
    <t>T12-2</t>
  </si>
  <si>
    <t>T13-1</t>
  </si>
  <si>
    <t>T13-2</t>
  </si>
  <si>
    <t>T14-1</t>
  </si>
  <si>
    <t>T14-2</t>
  </si>
  <si>
    <t>T15-1</t>
  </si>
  <si>
    <t>T15-2</t>
  </si>
  <si>
    <t>T16-1</t>
  </si>
  <si>
    <t>T16-2</t>
  </si>
  <si>
    <t>T17-1</t>
  </si>
  <si>
    <t>T17-2</t>
  </si>
  <si>
    <t>Sample\Time (hours)</t>
  </si>
  <si>
    <t>Rep-A</t>
  </si>
  <si>
    <t>Rep-B</t>
  </si>
  <si>
    <t>Rep-C</t>
  </si>
  <si>
    <t>Rep-D</t>
  </si>
  <si>
    <t>AVG</t>
  </si>
  <si>
    <t>ST. D</t>
  </si>
  <si>
    <t>ST. E</t>
  </si>
  <si>
    <t>Viral Lysate (PgV Spiked)</t>
  </si>
  <si>
    <t>Sample</t>
  </si>
  <si>
    <t>Sponge + Lysate (MM Spiked)</t>
  </si>
  <si>
    <t>Sponge + Lysate</t>
  </si>
  <si>
    <t>Sponge + MM</t>
  </si>
  <si>
    <t>Only lysate</t>
  </si>
  <si>
    <t>Rep A</t>
  </si>
  <si>
    <t>Rep B</t>
  </si>
  <si>
    <t>Rep C</t>
  </si>
  <si>
    <t>Clearance rate</t>
  </si>
  <si>
    <t>Mean Initial
abundance</t>
  </si>
  <si>
    <t xml:space="preserve">Mean 
clearance rate </t>
  </si>
  <si>
    <t>Water volume (mL):</t>
  </si>
  <si>
    <t>No. Of animals:</t>
  </si>
  <si>
    <t>Time (hr)</t>
  </si>
  <si>
    <t>Time (minutes):</t>
  </si>
  <si>
    <t>Sample/time
 Code</t>
  </si>
  <si>
    <t>Initial virus abundance
(just after spiking)</t>
  </si>
  <si>
    <t>End virus abundance
(after 20 min, just before spiking)</t>
  </si>
  <si>
    <t>StDev</t>
  </si>
  <si>
    <t>StErr</t>
  </si>
  <si>
    <t>Clearance rate/20 minutes</t>
  </si>
  <si>
    <t>Stdev</t>
  </si>
  <si>
    <t>Mean end
abundance (after 20 min)</t>
  </si>
  <si>
    <t>Clearance rate L/hour</t>
  </si>
  <si>
    <t>Sponge</t>
  </si>
  <si>
    <t>treatment</t>
  </si>
  <si>
    <t xml:space="preserve">Replicate </t>
  </si>
  <si>
    <t>Cup No</t>
  </si>
  <si>
    <t>Cup Weight (g)</t>
  </si>
  <si>
    <t>Dry Weight (g)</t>
  </si>
  <si>
    <t xml:space="preserve">Ash Weight (g) </t>
  </si>
  <si>
    <t>True dry weight (g)</t>
  </si>
  <si>
    <t>AF dry weight (g)</t>
  </si>
  <si>
    <t>Unknown</t>
  </si>
  <si>
    <t>H585</t>
  </si>
  <si>
    <t>H591</t>
  </si>
  <si>
    <t>H598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</si>
</sst>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3">
    <border>
      <left/>
      <right/>
      <top/>
      <bottom/>
      <diagonal/>
    </border>
    <border>
      <left/>
      <right/>
      <top style="thin">
        <color indexed="64"/>
      </top>
      <bottom/>
      <diagonal/>
    </border>
    <border>
      <left/>
      <right/>
      <top/>
      <bottom style="medium">
        <color indexed="64"/>
      </bottom>
      <diagonal/>
    </border>
  </borders>
  <cellStyleXfs count="1">
    <xf numFmtId="0" fontId="0" fillId="0" borderId="0"/>
  </cellStyleXfs>
  <cellXfs count="33">
    <xf numFmtId="0" fontId="0" fillId="0" borderId="0" xfId="0"/>
    <xf numFmtId="2" fontId="0" fillId="0" borderId="0" xfId="0" applyNumberFormat="1"/>
    <xf numFmtId="0" fontId="1" fillId="0" borderId="0" xfId="0" applyFont="1"/>
    <xf numFmtId="11" fontId="0" fillId="0" borderId="0" xfId="0" applyNumberFormat="1"/>
    <xf numFmtId="0" fontId="0" fillId="0" borderId="0" xfId="0" applyAlignment="1">
      <alignment horizontal="center" wrapText="1"/>
    </xf>
    <xf numFmtId="13" fontId="0" fillId="0" borderId="0" xfId="0" applyNumberFormat="1"/>
    <xf numFmtId="0" fontId="0" fillId="0" borderId="0" xfId="0" applyAlignment="1">
      <alignment horizontal="center"/>
    </xf>
    <xf numFmtId="0" fontId="0" fillId="0" borderId="0" xfId="0" applyFill="1"/>
    <xf numFmtId="11" fontId="0" fillId="0" borderId="0" xfId="0" applyNumberFormat="1" applyFill="1"/>
    <xf numFmtId="0" fontId="1" fillId="0" borderId="0" xfId="0" applyFont="1" applyAlignment="1">
      <alignment horizontal="center"/>
    </xf>
    <xf numFmtId="164" fontId="1" fillId="0" borderId="0" xfId="0" applyNumberFormat="1" applyFont="1" applyAlignment="1">
      <alignment horizontal="center"/>
    </xf>
    <xf numFmtId="0" fontId="0" fillId="0" borderId="1" xfId="0" applyBorder="1" applyAlignment="1">
      <alignment horizontal="center"/>
    </xf>
    <xf numFmtId="164" fontId="0" fillId="0" borderId="1" xfId="0" applyNumberFormat="1" applyBorder="1" applyAlignment="1">
      <alignment horizontal="center"/>
    </xf>
    <xf numFmtId="0" fontId="0" fillId="0" borderId="0" xfId="0" applyBorder="1" applyAlignment="1">
      <alignment horizontal="center"/>
    </xf>
    <xf numFmtId="164" fontId="0" fillId="0" borderId="0" xfId="0" applyNumberFormat="1" applyBorder="1" applyAlignment="1">
      <alignment horizontal="center"/>
    </xf>
    <xf numFmtId="0" fontId="0" fillId="0" borderId="2" xfId="0" applyBorder="1" applyAlignment="1">
      <alignment horizontal="center"/>
    </xf>
    <xf numFmtId="164" fontId="0" fillId="0" borderId="2" xfId="0" applyNumberFormat="1" applyBorder="1" applyAlignment="1">
      <alignment horizontal="center"/>
    </xf>
    <xf numFmtId="164" fontId="0" fillId="0" borderId="0" xfId="0" applyNumberFormat="1" applyAlignment="1">
      <alignment horizontal="center"/>
    </xf>
    <xf numFmtId="0" fontId="0" fillId="0" borderId="0" xfId="0" applyFill="1" applyAlignment="1">
      <alignment horizontal="center"/>
    </xf>
    <xf numFmtId="0" fontId="1" fillId="0" borderId="0" xfId="0" applyFont="1" applyFill="1" applyAlignment="1">
      <alignment horizontal="center"/>
    </xf>
    <xf numFmtId="0" fontId="0" fillId="0" borderId="0" xfId="0" applyFont="1" applyFill="1" applyAlignment="1">
      <alignment horizontal="center"/>
    </xf>
    <xf numFmtId="2" fontId="0" fillId="0" borderId="0" xfId="0" applyNumberFormat="1" applyFill="1" applyAlignment="1">
      <alignment horizontal="center"/>
    </xf>
    <xf numFmtId="0" fontId="1" fillId="0" borderId="0" xfId="0" applyFont="1" applyFill="1" applyAlignment="1">
      <alignment horizontal="center"/>
    </xf>
    <xf numFmtId="11" fontId="1" fillId="0" borderId="0" xfId="0" applyNumberFormat="1" applyFont="1" applyFill="1" applyAlignment="1">
      <alignment horizontal="center"/>
    </xf>
    <xf numFmtId="11" fontId="1" fillId="0" borderId="0" xfId="0" applyNumberFormat="1" applyFont="1" applyFill="1" applyAlignment="1">
      <alignment horizontal="center"/>
    </xf>
    <xf numFmtId="2" fontId="1" fillId="0" borderId="0" xfId="0" applyNumberFormat="1" applyFont="1" applyFill="1" applyAlignment="1">
      <alignment horizontal="center" vertical="center"/>
    </xf>
    <xf numFmtId="2" fontId="1" fillId="0" borderId="0" xfId="0" applyNumberFormat="1" applyFont="1" applyFill="1" applyAlignment="1">
      <alignment horizontal="center" vertical="center" wrapText="1"/>
    </xf>
    <xf numFmtId="0" fontId="1" fillId="0" borderId="0" xfId="0" applyFont="1" applyFill="1" applyAlignment="1">
      <alignment horizontal="center" vertical="center" wrapText="1"/>
    </xf>
    <xf numFmtId="0" fontId="1" fillId="0" borderId="0" xfId="0" applyFont="1" applyFill="1" applyAlignment="1">
      <alignment horizontal="center" vertical="center"/>
    </xf>
    <xf numFmtId="2" fontId="1" fillId="0" borderId="0" xfId="0" applyNumberFormat="1" applyFont="1" applyFill="1" applyAlignment="1">
      <alignment horizontal="center"/>
    </xf>
    <xf numFmtId="11" fontId="0" fillId="0" borderId="0" xfId="0" applyNumberFormat="1" applyFont="1" applyFill="1" applyAlignment="1">
      <alignment horizontal="center"/>
    </xf>
    <xf numFmtId="11" fontId="0" fillId="0" borderId="0" xfId="0" applyNumberFormat="1" applyFill="1" applyAlignment="1">
      <alignment horizontal="center"/>
    </xf>
    <xf numFmtId="0" fontId="0" fillId="0" borderId="0" xfId="0" applyNumberForma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hartsheet" Target="chartsheets/sheet2.xml"/><Relationship Id="rId11" Type="http://schemas.openxmlformats.org/officeDocument/2006/relationships/styles" Target="styles.xml"/><Relationship Id="rId5" Type="http://schemas.openxmlformats.org/officeDocument/2006/relationships/chartsheet" Target="chartsheets/sheet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92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a:t>Stabalised time points</a:t>
            </a:r>
          </a:p>
        </c:rich>
      </c:tx>
      <c:layout>
        <c:manualLayout>
          <c:xMode val="edge"/>
          <c:yMode val="edge"/>
          <c:x val="0.30404697959711613"/>
          <c:y val="4.4264261124286886E-2"/>
        </c:manualLayout>
      </c:layout>
      <c:overlay val="1"/>
      <c:spPr>
        <a:noFill/>
        <a:ln>
          <a:noFill/>
        </a:ln>
        <a:effectLst/>
      </c:spPr>
      <c:txPr>
        <a:bodyPr rot="0" spcFirstLastPara="1" vertOverflow="ellipsis" vert="horz" wrap="square" anchor="ctr" anchorCtr="1"/>
        <a:lstStyle/>
        <a:p>
          <a:pPr>
            <a:defRPr sz="1920" b="1"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lineMarker"/>
        <c:varyColors val="0"/>
        <c:ser>
          <c:idx val="0"/>
          <c:order val="1"/>
          <c:tx>
            <c:v>Rep 1</c:v>
          </c:tx>
          <c:spPr>
            <a:ln w="25400" cap="rnd">
              <a:noFill/>
              <a:round/>
            </a:ln>
            <a:effectLst/>
          </c:spPr>
          <c:marker>
            <c:symbol val="star"/>
            <c:size val="11"/>
            <c:spPr>
              <a:noFill/>
              <a:ln w="19050">
                <a:solidFill>
                  <a:schemeClr val="tx1"/>
                </a:solidFill>
              </a:ln>
              <a:effectLst/>
            </c:spPr>
          </c:marker>
          <c:trendline>
            <c:spPr>
              <a:ln w="19050" cap="rnd">
                <a:solidFill>
                  <a:schemeClr val="tx1"/>
                </a:solidFill>
                <a:prstDash val="lgDashDot"/>
              </a:ln>
              <a:effectLst/>
            </c:spPr>
            <c:trendlineType val="linear"/>
            <c:dispRSqr val="1"/>
            <c:dispEq val="1"/>
            <c:trendlineLbl>
              <c:layout>
                <c:manualLayout>
                  <c:x val="0.13635666324447435"/>
                  <c:y val="-2.8751174333699297E-3"/>
                </c:manualLayout>
              </c:layout>
              <c:tx>
                <c:rich>
                  <a:bodyPr rot="0" spcFirstLastPara="1" vertOverflow="ellipsis" vert="horz" wrap="square" anchor="ctr" anchorCtr="1"/>
                  <a:lstStyle/>
                  <a:p>
                    <a:pPr>
                      <a:defRPr sz="16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baseline="0"/>
                      <a:t>R² = 0.0553</a:t>
                    </a:r>
                    <a:endParaRPr lang="en-US"/>
                  </a:p>
                </c:rich>
              </c:tx>
              <c:numFmt formatCode="General" sourceLinked="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rendlineLbl>
          </c:trendline>
          <c:xVal>
            <c:numRef>
              <c:f>Clearance_rate!$D$33:$D$46</c:f>
              <c:numCache>
                <c:formatCode>0.00E+00</c:formatCode>
                <c:ptCount val="14"/>
                <c:pt idx="0">
                  <c:v>3998254.79930192</c:v>
                </c:pt>
                <c:pt idx="1">
                  <c:v>6672774.8691099482</c:v>
                </c:pt>
                <c:pt idx="2">
                  <c:v>8837696.3350785356</c:v>
                </c:pt>
                <c:pt idx="3">
                  <c:v>7969633.5078534037</c:v>
                </c:pt>
                <c:pt idx="4">
                  <c:v>5204537.5218150094</c:v>
                </c:pt>
                <c:pt idx="5">
                  <c:v>6693121.6931216922</c:v>
                </c:pt>
                <c:pt idx="6">
                  <c:v>6151675.4850088181</c:v>
                </c:pt>
                <c:pt idx="7">
                  <c:v>6910934.7442680774</c:v>
                </c:pt>
                <c:pt idx="8">
                  <c:v>7410934.7442680774</c:v>
                </c:pt>
                <c:pt idx="9">
                  <c:v>8720458.5537918862</c:v>
                </c:pt>
                <c:pt idx="10">
                  <c:v>5973544.9735449739</c:v>
                </c:pt>
                <c:pt idx="11">
                  <c:v>7352733.6860670196</c:v>
                </c:pt>
                <c:pt idx="12">
                  <c:v>7442680.7760141091</c:v>
                </c:pt>
                <c:pt idx="13">
                  <c:v>6481481.4814814804</c:v>
                </c:pt>
              </c:numCache>
            </c:numRef>
          </c:xVal>
          <c:yVal>
            <c:numRef>
              <c:f>Clearance_rate!$G$33:$G$46</c:f>
              <c:numCache>
                <c:formatCode>0.00</c:formatCode>
                <c:ptCount val="14"/>
                <c:pt idx="0">
                  <c:v>6.8436050984548198E-3</c:v>
                </c:pt>
                <c:pt idx="1">
                  <c:v>1.3260337670779474E-2</c:v>
                </c:pt>
                <c:pt idx="2">
                  <c:v>4.8840789591097659E-2</c:v>
                </c:pt>
                <c:pt idx="3">
                  <c:v>9.4218219888672627E-2</c:v>
                </c:pt>
                <c:pt idx="4">
                  <c:v>6.9872290398964074E-2</c:v>
                </c:pt>
                <c:pt idx="5">
                  <c:v>6.5345455756070592E-2</c:v>
                </c:pt>
                <c:pt idx="6">
                  <c:v>6.4748407161790936E-2</c:v>
                </c:pt>
                <c:pt idx="7">
                  <c:v>0.137203883564081</c:v>
                </c:pt>
                <c:pt idx="8">
                  <c:v>9.1483327160707131E-2</c:v>
                </c:pt>
                <c:pt idx="9">
                  <c:v>4.0965429611290266E-2</c:v>
                </c:pt>
                <c:pt idx="10">
                  <c:v>2.1984922666273492E-2</c:v>
                </c:pt>
                <c:pt idx="11">
                  <c:v>5.2710104311836689E-2</c:v>
                </c:pt>
                <c:pt idx="12">
                  <c:v>4.267918646130963E-2</c:v>
                </c:pt>
                <c:pt idx="13">
                  <c:v>4.877832446907255E-2</c:v>
                </c:pt>
              </c:numCache>
            </c:numRef>
          </c:yVal>
          <c:smooth val="0"/>
        </c:ser>
        <c:ser>
          <c:idx val="1"/>
          <c:order val="2"/>
          <c:tx>
            <c:v>Rep 2</c:v>
          </c:tx>
          <c:spPr>
            <a:ln w="25400" cap="rnd">
              <a:noFill/>
              <a:round/>
            </a:ln>
            <a:effectLst/>
          </c:spPr>
          <c:marker>
            <c:symbol val="circle"/>
            <c:size val="10"/>
            <c:spPr>
              <a:noFill/>
              <a:ln w="9525">
                <a:solidFill>
                  <a:schemeClr val="tx1"/>
                </a:solidFill>
              </a:ln>
              <a:effectLst/>
            </c:spPr>
          </c:marker>
          <c:trendline>
            <c:spPr>
              <a:ln w="19050" cap="rnd">
                <a:solidFill>
                  <a:schemeClr val="accent2"/>
                </a:solidFill>
                <a:prstDash val="sysDot"/>
              </a:ln>
              <a:effectLst/>
            </c:spPr>
            <c:trendlineType val="linear"/>
            <c:dispRSqr val="0"/>
            <c:dispEq val="0"/>
          </c:trendline>
          <c:trendline>
            <c:spPr>
              <a:ln w="19050" cap="rnd">
                <a:solidFill>
                  <a:schemeClr val="tx1"/>
                </a:solidFill>
                <a:prstDash val="dash"/>
              </a:ln>
              <a:effectLst/>
            </c:spPr>
            <c:trendlineType val="linear"/>
            <c:dispRSqr val="1"/>
            <c:dispEq val="1"/>
            <c:trendlineLbl>
              <c:layout>
                <c:manualLayout>
                  <c:x val="0.13785222376556386"/>
                  <c:y val="-2.7913733802908385E-2"/>
                </c:manualLayout>
              </c:layout>
              <c:tx>
                <c:rich>
                  <a:bodyPr rot="0" spcFirstLastPara="1" vertOverflow="ellipsis" vert="horz" wrap="square" anchor="ctr" anchorCtr="1"/>
                  <a:lstStyle/>
                  <a:p>
                    <a:pPr>
                      <a:defRPr sz="16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baseline="0"/>
                      <a:t>R² = 0.3664</a:t>
                    </a:r>
                    <a:endParaRPr lang="en-US"/>
                  </a:p>
                </c:rich>
              </c:tx>
              <c:numFmt formatCode="General" sourceLinked="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rendlineLbl>
          </c:trendline>
          <c:xVal>
            <c:numRef>
              <c:f>Clearance_rate!$J$33:$J$46</c:f>
              <c:numCache>
                <c:formatCode>0.00E+00</c:formatCode>
                <c:ptCount val="14"/>
                <c:pt idx="0">
                  <c:v>4561082.024432811</c:v>
                </c:pt>
                <c:pt idx="1">
                  <c:v>6778359.5113438051</c:v>
                </c:pt>
                <c:pt idx="2">
                  <c:v>8902268.7609075047</c:v>
                </c:pt>
                <c:pt idx="3">
                  <c:v>7763699.8254799303</c:v>
                </c:pt>
                <c:pt idx="4">
                  <c:v>4650261.7801047126</c:v>
                </c:pt>
                <c:pt idx="6">
                  <c:v>7773368.6067019394</c:v>
                </c:pt>
                <c:pt idx="7">
                  <c:v>8606701.9400352724</c:v>
                </c:pt>
                <c:pt idx="8">
                  <c:v>6675485.0088183424</c:v>
                </c:pt>
                <c:pt idx="9">
                  <c:v>5406525.5731922397</c:v>
                </c:pt>
                <c:pt idx="10">
                  <c:v>7407407.4074074076</c:v>
                </c:pt>
                <c:pt idx="11">
                  <c:v>6961199.2945326278</c:v>
                </c:pt>
                <c:pt idx="12">
                  <c:v>7595238.0952380942</c:v>
                </c:pt>
                <c:pt idx="13">
                  <c:v>7077601.4109347444</c:v>
                </c:pt>
              </c:numCache>
            </c:numRef>
          </c:xVal>
          <c:yVal>
            <c:numRef>
              <c:f>Clearance_rate!$M$33:$M$46</c:f>
              <c:numCache>
                <c:formatCode>0.00</c:formatCode>
                <c:ptCount val="14"/>
                <c:pt idx="0">
                  <c:v>1.0001800492231133E-2</c:v>
                </c:pt>
                <c:pt idx="1">
                  <c:v>2.1200792972225511E-2</c:v>
                </c:pt>
                <c:pt idx="2">
                  <c:v>0.10634001707731602</c:v>
                </c:pt>
                <c:pt idx="3">
                  <c:v>0.20123917955229265</c:v>
                </c:pt>
                <c:pt idx="4">
                  <c:v>2.3985886562918033E-2</c:v>
                </c:pt>
                <c:pt idx="6">
                  <c:v>9.5450914128605069E-2</c:v>
                </c:pt>
                <c:pt idx="7">
                  <c:v>0.10860999346245193</c:v>
                </c:pt>
                <c:pt idx="8">
                  <c:v>-1.7204857663992004E-2</c:v>
                </c:pt>
                <c:pt idx="9">
                  <c:v>1.9395245298743893E-2</c:v>
                </c:pt>
                <c:pt idx="10">
                  <c:v>5.7180105746989937E-2</c:v>
                </c:pt>
                <c:pt idx="11">
                  <c:v>7.8818973567646722E-2</c:v>
                </c:pt>
                <c:pt idx="12">
                  <c:v>2.9176532141239268E-2</c:v>
                </c:pt>
                <c:pt idx="13">
                  <c:v>5.5786013169479648E-2</c:v>
                </c:pt>
              </c:numCache>
            </c:numRef>
          </c:yVal>
          <c:smooth val="0"/>
        </c:ser>
        <c:ser>
          <c:idx val="2"/>
          <c:order val="3"/>
          <c:tx>
            <c:v>Rep 3</c:v>
          </c:tx>
          <c:spPr>
            <a:ln w="25400" cap="rnd">
              <a:noFill/>
              <a:round/>
            </a:ln>
            <a:effectLst/>
          </c:spPr>
          <c:marker>
            <c:symbol val="triangle"/>
            <c:size val="10"/>
            <c:spPr>
              <a:noFill/>
              <a:ln w="9525">
                <a:solidFill>
                  <a:schemeClr val="tx1"/>
                </a:solidFill>
              </a:ln>
              <a:effectLst/>
            </c:spPr>
          </c:marker>
          <c:trendline>
            <c:spPr>
              <a:ln w="19050" cap="rnd">
                <a:solidFill>
                  <a:schemeClr val="tx1"/>
                </a:solidFill>
                <a:prstDash val="sysDash"/>
              </a:ln>
              <a:effectLst/>
            </c:spPr>
            <c:trendlineType val="linear"/>
            <c:dispRSqr val="1"/>
            <c:dispEq val="1"/>
            <c:trendlineLbl>
              <c:layout>
                <c:manualLayout>
                  <c:x val="0.1199094310668887"/>
                  <c:y val="6.1741831944728291E-3"/>
                </c:manualLayout>
              </c:layout>
              <c:tx>
                <c:rich>
                  <a:bodyPr rot="0" spcFirstLastPara="1" vertOverflow="ellipsis" vert="horz" wrap="square" anchor="ctr" anchorCtr="1"/>
                  <a:lstStyle/>
                  <a:p>
                    <a:pPr>
                      <a:defRPr sz="16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baseline="0"/>
                      <a:t>R² = 0.1055</a:t>
                    </a:r>
                    <a:endParaRPr lang="en-US"/>
                  </a:p>
                </c:rich>
              </c:tx>
              <c:numFmt formatCode="General" sourceLinked="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rendlineLbl>
          </c:trendline>
          <c:xVal>
            <c:numRef>
              <c:f>Clearance_rate!$P$33:$P$46</c:f>
              <c:numCache>
                <c:formatCode>0.00E+00</c:formatCode>
                <c:ptCount val="14"/>
                <c:pt idx="0">
                  <c:v>4335951.1343804542</c:v>
                </c:pt>
                <c:pt idx="1">
                  <c:v>7349912.7399650961</c:v>
                </c:pt>
                <c:pt idx="2">
                  <c:v>8157068.0628272258</c:v>
                </c:pt>
                <c:pt idx="3">
                  <c:v>6269109.9476439795</c:v>
                </c:pt>
                <c:pt idx="4">
                  <c:v>6152879.5811518328</c:v>
                </c:pt>
                <c:pt idx="5">
                  <c:v>7241622.5749559067</c:v>
                </c:pt>
                <c:pt idx="6">
                  <c:v>6752204.5855379188</c:v>
                </c:pt>
                <c:pt idx="7">
                  <c:v>9946208.112874778</c:v>
                </c:pt>
                <c:pt idx="8">
                  <c:v>7972663.139329805</c:v>
                </c:pt>
                <c:pt idx="9">
                  <c:v>7754850.0881834216</c:v>
                </c:pt>
                <c:pt idx="10">
                  <c:v>7010582.0105820103</c:v>
                </c:pt>
                <c:pt idx="11">
                  <c:v>7262786.5961199291</c:v>
                </c:pt>
                <c:pt idx="12">
                  <c:v>7570546.7372134039</c:v>
                </c:pt>
                <c:pt idx="13">
                  <c:v>7131393.2980599646</c:v>
                </c:pt>
              </c:numCache>
            </c:numRef>
          </c:xVal>
          <c:yVal>
            <c:numRef>
              <c:f>Clearance_rate!$S$33:$S$46</c:f>
              <c:numCache>
                <c:formatCode>0.00</c:formatCode>
                <c:ptCount val="14"/>
                <c:pt idx="0">
                  <c:v>-9.6924037293855628E-3</c:v>
                </c:pt>
                <c:pt idx="1">
                  <c:v>2.519437514228139E-3</c:v>
                </c:pt>
                <c:pt idx="2">
                  <c:v>5.3376471403702178E-2</c:v>
                </c:pt>
                <c:pt idx="3">
                  <c:v>3.9419745689776568E-2</c:v>
                </c:pt>
                <c:pt idx="4">
                  <c:v>3.3371682907871823E-3</c:v>
                </c:pt>
                <c:pt idx="5">
                  <c:v>0.19892528101974846</c:v>
                </c:pt>
                <c:pt idx="6">
                  <c:v>9.2660458593848052E-3</c:v>
                </c:pt>
                <c:pt idx="7">
                  <c:v>5.7638827764081635E-2</c:v>
                </c:pt>
                <c:pt idx="8">
                  <c:v>1.4051037513617633E-2</c:v>
                </c:pt>
                <c:pt idx="9">
                  <c:v>0.17145654431238794</c:v>
                </c:pt>
                <c:pt idx="10">
                  <c:v>9.0909525701492666E-4</c:v>
                </c:pt>
                <c:pt idx="11">
                  <c:v>0.1301120298943555</c:v>
                </c:pt>
                <c:pt idx="12">
                  <c:v>2.4441343881126981E-2</c:v>
                </c:pt>
                <c:pt idx="13">
                  <c:v>2.6992579413312207E-2</c:v>
                </c:pt>
              </c:numCache>
            </c:numRef>
          </c:yVal>
          <c:smooth val="0"/>
        </c:ser>
        <c:ser>
          <c:idx val="4"/>
          <c:order val="4"/>
          <c:tx>
            <c:v>Mean</c:v>
          </c:tx>
          <c:spPr>
            <a:ln w="25400" cap="rnd">
              <a:noFill/>
              <a:round/>
            </a:ln>
            <a:effectLst/>
          </c:spPr>
          <c:marker>
            <c:symbol val="square"/>
            <c:size val="9"/>
            <c:spPr>
              <a:noFill/>
              <a:ln w="9525">
                <a:noFill/>
              </a:ln>
              <a:effectLst/>
            </c:spPr>
          </c:marker>
          <c:trendline>
            <c:spPr>
              <a:ln w="50800" cap="rnd">
                <a:solidFill>
                  <a:schemeClr val="tx1"/>
                </a:solidFill>
                <a:prstDash val="solid"/>
              </a:ln>
              <a:effectLst/>
            </c:spPr>
            <c:trendlineType val="linear"/>
            <c:dispRSqr val="1"/>
            <c:dispEq val="0"/>
            <c:trendlineLbl>
              <c:layout/>
              <c:numFmt formatCode="General" sourceLinked="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rendlineLbl>
          </c:trendline>
          <c:xVal>
            <c:numRef>
              <c:f>Clearance_rate!$U$33:$U$46</c:f>
              <c:numCache>
                <c:formatCode>0.00E+00</c:formatCode>
                <c:ptCount val="14"/>
                <c:pt idx="0">
                  <c:v>4298429.3193717282</c:v>
                </c:pt>
                <c:pt idx="1">
                  <c:v>6933682.3734729504</c:v>
                </c:pt>
                <c:pt idx="2">
                  <c:v>8632344.3862710875</c:v>
                </c:pt>
                <c:pt idx="3">
                  <c:v>7334147.7603257708</c:v>
                </c:pt>
                <c:pt idx="4">
                  <c:v>5335892.9610238513</c:v>
                </c:pt>
                <c:pt idx="5">
                  <c:v>6967372.1340387994</c:v>
                </c:pt>
                <c:pt idx="6">
                  <c:v>6892416.2257495588</c:v>
                </c:pt>
                <c:pt idx="7">
                  <c:v>8487948.2657260429</c:v>
                </c:pt>
                <c:pt idx="8">
                  <c:v>7353027.6308054077</c:v>
                </c:pt>
                <c:pt idx="9">
                  <c:v>7293944.7383891828</c:v>
                </c:pt>
                <c:pt idx="10">
                  <c:v>6797178.1305114636</c:v>
                </c:pt>
                <c:pt idx="11">
                  <c:v>7192239.8589065252</c:v>
                </c:pt>
                <c:pt idx="12">
                  <c:v>7536155.2028218694</c:v>
                </c:pt>
                <c:pt idx="13">
                  <c:v>6896825.3968253955</c:v>
                </c:pt>
              </c:numCache>
            </c:numRef>
          </c:xVal>
          <c:yVal>
            <c:numRef>
              <c:f>Clearance_rate!$Y$33:$Y$46</c:f>
              <c:numCache>
                <c:formatCode>0.00</c:formatCode>
                <c:ptCount val="14"/>
                <c:pt idx="0">
                  <c:v>2.0804561777239714E-3</c:v>
                </c:pt>
                <c:pt idx="1">
                  <c:v>1.1802741201194462E-2</c:v>
                </c:pt>
                <c:pt idx="2">
                  <c:v>6.7295901854619644E-2</c:v>
                </c:pt>
                <c:pt idx="3">
                  <c:v>9.9531211914373918E-2</c:v>
                </c:pt>
                <c:pt idx="4">
                  <c:v>2.7782651279089007E-2</c:v>
                </c:pt>
                <c:pt idx="5">
                  <c:v>8.998397177784051E-2</c:v>
                </c:pt>
                <c:pt idx="6">
                  <c:v>5.2540960216351386E-2</c:v>
                </c:pt>
                <c:pt idx="7">
                  <c:v>9.1924937612569868E-2</c:v>
                </c:pt>
                <c:pt idx="8">
                  <c:v>2.2721033360261378E-2</c:v>
                </c:pt>
                <c:pt idx="9">
                  <c:v>6.5702244564508766E-2</c:v>
                </c:pt>
                <c:pt idx="10">
                  <c:v>2.5186877147512277E-2</c:v>
                </c:pt>
                <c:pt idx="11">
                  <c:v>8.3001234289174747E-2</c:v>
                </c:pt>
                <c:pt idx="12">
                  <c:v>3.1791618712842092E-2</c:v>
                </c:pt>
                <c:pt idx="13">
                  <c:v>4.3013796238916692E-2</c:v>
                </c:pt>
              </c:numCache>
            </c:numRef>
          </c:yVal>
          <c:smooth val="0"/>
        </c:ser>
        <c:dLbls>
          <c:showLegendKey val="0"/>
          <c:showVal val="0"/>
          <c:showCatName val="0"/>
          <c:showSerName val="0"/>
          <c:showPercent val="0"/>
          <c:showBubbleSize val="0"/>
        </c:dLbls>
        <c:axId val="429994608"/>
        <c:axId val="429995000"/>
        <c:extLst>
          <c:ext xmlns:c15="http://schemas.microsoft.com/office/drawing/2012/chart" uri="{02D57815-91ED-43cb-92C2-25804820EDAC}">
            <c15:filteredScatterSeries>
              <c15:ser>
                <c:idx val="3"/>
                <c:order val="0"/>
                <c:spPr>
                  <a:ln w="25400" cap="rnd">
                    <a:noFill/>
                    <a:round/>
                  </a:ln>
                  <a:effectLst/>
                </c:spPr>
                <c:marker>
                  <c:symbol val="circle"/>
                  <c:size val="5"/>
                  <c:spPr>
                    <a:solidFill>
                      <a:schemeClr val="accent4"/>
                    </a:solidFill>
                    <a:ln w="9525">
                      <a:solidFill>
                        <a:schemeClr val="accent4"/>
                      </a:solidFill>
                    </a:ln>
                    <a:effectLst/>
                  </c:spPr>
                </c:marker>
                <c:xVal>
                  <c:numRef>
                    <c:extLst>
                      <c:ext uri="{02D57815-91ED-43cb-92C2-25804820EDAC}">
                        <c15:formulaRef>
                          <c15:sqref>Clearance_rate!$D$30:$D$47</c15:sqref>
                        </c15:formulaRef>
                      </c:ext>
                    </c:extLst>
                    <c:numCache>
                      <c:formatCode>0.00E+00</c:formatCode>
                      <c:ptCount val="18"/>
                      <c:pt idx="0">
                        <c:v>41499127.399650961</c:v>
                      </c:pt>
                      <c:pt idx="1">
                        <c:v>24019197.207678884</c:v>
                      </c:pt>
                      <c:pt idx="2">
                        <c:v>6199825.4799301922</c:v>
                      </c:pt>
                      <c:pt idx="3">
                        <c:v>3998254.79930192</c:v>
                      </c:pt>
                      <c:pt idx="4">
                        <c:v>6672774.8691099482</c:v>
                      </c:pt>
                      <c:pt idx="5">
                        <c:v>8837696.3350785356</c:v>
                      </c:pt>
                      <c:pt idx="6">
                        <c:v>7969633.5078534037</c:v>
                      </c:pt>
                      <c:pt idx="7">
                        <c:v>5204537.5218150094</c:v>
                      </c:pt>
                      <c:pt idx="8">
                        <c:v>6693121.6931216922</c:v>
                      </c:pt>
                      <c:pt idx="9">
                        <c:v>6151675.4850088181</c:v>
                      </c:pt>
                      <c:pt idx="10">
                        <c:v>6910934.7442680774</c:v>
                      </c:pt>
                      <c:pt idx="11">
                        <c:v>7410934.7442680774</c:v>
                      </c:pt>
                      <c:pt idx="12">
                        <c:v>8720458.5537918862</c:v>
                      </c:pt>
                      <c:pt idx="13">
                        <c:v>5973544.9735449739</c:v>
                      </c:pt>
                      <c:pt idx="14">
                        <c:v>7352733.6860670196</c:v>
                      </c:pt>
                      <c:pt idx="15">
                        <c:v>7442680.7760141091</c:v>
                      </c:pt>
                      <c:pt idx="16">
                        <c:v>6481481.4814814804</c:v>
                      </c:pt>
                      <c:pt idx="17">
                        <c:v>7101410.9347442677</c:v>
                      </c:pt>
                    </c:numCache>
                  </c:numRef>
                </c:xVal>
                <c:yVal>
                  <c:numRef>
                    <c:extLst>
                      <c:ext uri="{02D57815-91ED-43cb-92C2-25804820EDAC}">
                        <c15:formulaRef>
                          <c15:sqref>Clearance_rate!$Y$30:$Y$47</c15:sqref>
                        </c15:formulaRef>
                      </c:ext>
                    </c:extLst>
                    <c:numCache>
                      <c:formatCode>0.00</c:formatCode>
                      <c:ptCount val="18"/>
                      <c:pt idx="0">
                        <c:v>0.12943098707415648</c:v>
                      </c:pt>
                      <c:pt idx="1">
                        <c:v>0.18190511391415795</c:v>
                      </c:pt>
                      <c:pt idx="2">
                        <c:v>0.16295641648309436</c:v>
                      </c:pt>
                      <c:pt idx="3">
                        <c:v>2.0804561777239714E-3</c:v>
                      </c:pt>
                      <c:pt idx="4">
                        <c:v>1.1802741201194462E-2</c:v>
                      </c:pt>
                      <c:pt idx="5">
                        <c:v>6.7295901854619644E-2</c:v>
                      </c:pt>
                      <c:pt idx="6">
                        <c:v>9.9531211914373918E-2</c:v>
                      </c:pt>
                      <c:pt idx="7">
                        <c:v>2.7782651279089007E-2</c:v>
                      </c:pt>
                      <c:pt idx="8">
                        <c:v>8.998397177784051E-2</c:v>
                      </c:pt>
                      <c:pt idx="9">
                        <c:v>5.2540960216351386E-2</c:v>
                      </c:pt>
                      <c:pt idx="10">
                        <c:v>9.1924937612569868E-2</c:v>
                      </c:pt>
                      <c:pt idx="11">
                        <c:v>2.2721033360261378E-2</c:v>
                      </c:pt>
                      <c:pt idx="12">
                        <c:v>6.5702244564508766E-2</c:v>
                      </c:pt>
                      <c:pt idx="13">
                        <c:v>2.5186877147512277E-2</c:v>
                      </c:pt>
                      <c:pt idx="14">
                        <c:v>8.3001234289174747E-2</c:v>
                      </c:pt>
                      <c:pt idx="15">
                        <c:v>3.1791618712842092E-2</c:v>
                      </c:pt>
                      <c:pt idx="16">
                        <c:v>4.3013796238916692E-2</c:v>
                      </c:pt>
                      <c:pt idx="17">
                        <c:v>4.5273119165015032E-3</c:v>
                      </c:pt>
                    </c:numCache>
                  </c:numRef>
                </c:yVal>
                <c:smooth val="0"/>
              </c15:ser>
            </c15:filteredScatterSeries>
          </c:ext>
        </c:extLst>
      </c:scatterChart>
      <c:valAx>
        <c:axId val="429994608"/>
        <c:scaling>
          <c:orientation val="minMax"/>
        </c:scaling>
        <c:delete val="0"/>
        <c:axPos val="b"/>
        <c:title>
          <c:tx>
            <c:rich>
              <a:bodyPr rot="0" spcFirstLastPara="1" vertOverflow="ellipsis" vert="horz" wrap="square" anchor="ctr" anchorCtr="1"/>
              <a:lstStyle/>
              <a:p>
                <a:pPr>
                  <a:defRPr sz="16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Initial virus abundance</a:t>
                </a:r>
              </a:p>
            </c:rich>
          </c:tx>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00E+0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6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29995000"/>
        <c:crosses val="autoZero"/>
        <c:crossBetween val="midCat"/>
      </c:valAx>
      <c:valAx>
        <c:axId val="429995000"/>
        <c:scaling>
          <c:orientation val="minMax"/>
          <c:min val="0"/>
        </c:scaling>
        <c:delete val="0"/>
        <c:axPos val="l"/>
        <c:title>
          <c:tx>
            <c:rich>
              <a:bodyPr rot="-5400000" spcFirstLastPara="1" vertOverflow="ellipsis" vert="horz" wrap="square" anchor="ctr" anchorCtr="1"/>
              <a:lstStyle/>
              <a:p>
                <a:pPr>
                  <a:defRPr sz="16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Clearance rate (ml/h)</a:t>
                </a:r>
              </a:p>
            </c:rich>
          </c:tx>
          <c:layout>
            <c:manualLayout>
              <c:xMode val="edge"/>
              <c:yMode val="edge"/>
              <c:x val="4.4078947825103064E-3"/>
              <c:y val="0.30898292007876943"/>
            </c:manualLayout>
          </c:layout>
          <c:overlay val="0"/>
          <c:spPr>
            <a:noFill/>
            <a:ln>
              <a:noFill/>
            </a:ln>
            <a:effectLst/>
          </c:spPr>
          <c:txPr>
            <a:bodyPr rot="-5400000" spcFirstLastPara="1" vertOverflow="ellipsis" vert="horz" wrap="square" anchor="ctr" anchorCtr="1"/>
            <a:lstStyle/>
            <a:p>
              <a:pPr>
                <a:defRPr sz="16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0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6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29994608"/>
        <c:crosses val="autoZero"/>
        <c:crossBetween val="midCat"/>
      </c:valAx>
      <c:spPr>
        <a:noFill/>
        <a:ln w="19050">
          <a:solidFill>
            <a:schemeClr val="tx1"/>
          </a:solidFill>
        </a:ln>
        <a:effectLst/>
      </c:spPr>
    </c:plotArea>
    <c:legend>
      <c:legendPos val="t"/>
      <c:legendEntry>
        <c:idx val="4"/>
        <c:delete val="1"/>
      </c:legendEntry>
      <c:layout>
        <c:manualLayout>
          <c:xMode val="edge"/>
          <c:yMode val="edge"/>
          <c:x val="0.12987590098641974"/>
          <c:y val="0.14084083085000373"/>
          <c:w val="0.38231707641577301"/>
          <c:h val="0.33106181946074908"/>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600" b="1">
          <a:solidFill>
            <a:sysClr val="windowText" lastClr="000000"/>
          </a:solidFill>
          <a:latin typeface="Times New Roman" panose="02020603050405020304" pitchFamily="18" charset="0"/>
          <a:cs typeface="Times New Roman" panose="02020603050405020304" pitchFamily="18" charset="0"/>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sz="2000"/>
              <a:t>Mean clearance rate ± Standard Error </a:t>
            </a:r>
          </a:p>
          <a:p>
            <a:pPr>
              <a:defRPr sz="2000"/>
            </a:pPr>
            <a:r>
              <a:rPr lang="en-US" sz="2000"/>
              <a:t>(T3</a:t>
            </a:r>
            <a:r>
              <a:rPr lang="en-US" sz="2000" baseline="-25000"/>
              <a:t>1</a:t>
            </a:r>
            <a:r>
              <a:rPr lang="en-US" sz="2000"/>
              <a:t>-</a:t>
            </a:r>
            <a:r>
              <a:rPr lang="en-US" sz="2000" baseline="0"/>
              <a:t> T16</a:t>
            </a:r>
            <a:r>
              <a:rPr lang="en-US" sz="2000" baseline="-25000"/>
              <a:t>1</a:t>
            </a:r>
            <a:r>
              <a:rPr lang="en-US" sz="2000" baseline="0"/>
              <a:t>)</a:t>
            </a:r>
            <a:endParaRPr lang="en-US" sz="2000"/>
          </a:p>
        </c:rich>
      </c:tx>
      <c:layout>
        <c:manualLayout>
          <c:xMode val="edge"/>
          <c:yMode val="edge"/>
          <c:x val="0.36557281551311083"/>
          <c:y val="0"/>
        </c:manualLayout>
      </c:layout>
      <c:overlay val="0"/>
      <c:spPr>
        <a:noFill/>
        <a:ln>
          <a:noFill/>
        </a:ln>
        <a:effectLst/>
      </c:spPr>
      <c:txPr>
        <a:bodyPr rot="0" spcFirstLastPara="1" vertOverflow="ellipsis" vert="horz" wrap="square" anchor="ctr" anchorCtr="1"/>
        <a:lstStyle/>
        <a:p>
          <a:pPr>
            <a:defRPr sz="2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13553937874900715"/>
          <c:y val="0.10620921926320852"/>
          <c:w val="0.82123840769903766"/>
          <c:h val="0.7769598873387944"/>
        </c:manualLayout>
      </c:layout>
      <c:scatterChart>
        <c:scatterStyle val="lineMarker"/>
        <c:varyColors val="0"/>
        <c:ser>
          <c:idx val="0"/>
          <c:order val="0"/>
          <c:spPr>
            <a:ln w="25400" cap="rnd">
              <a:noFill/>
              <a:round/>
            </a:ln>
            <a:effectLst/>
          </c:spPr>
          <c:marker>
            <c:symbol val="circle"/>
            <c:size val="11"/>
            <c:spPr>
              <a:noFill/>
              <a:ln w="9525">
                <a:solidFill>
                  <a:schemeClr val="tx1"/>
                </a:solidFill>
              </a:ln>
              <a:effectLst/>
            </c:spPr>
          </c:marker>
          <c:trendline>
            <c:spPr>
              <a:ln w="34925" cap="rnd">
                <a:solidFill>
                  <a:schemeClr val="tx1"/>
                </a:solidFill>
                <a:prstDash val="solid"/>
              </a:ln>
              <a:effectLst/>
            </c:spPr>
            <c:trendlineType val="linear"/>
            <c:dispRSqr val="1"/>
            <c:dispEq val="0"/>
            <c:trendlineLbl>
              <c:layout>
                <c:manualLayout>
                  <c:x val="8.5770082748199014E-2"/>
                  <c:y val="-0.5106138250029516"/>
                </c:manualLayout>
              </c:layout>
              <c:numFmt formatCode="General" sourceLinked="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rendlineLbl>
          </c:trendline>
          <c:errBars>
            <c:errDir val="y"/>
            <c:errBarType val="both"/>
            <c:errValType val="cust"/>
            <c:noEndCap val="0"/>
            <c:plus>
              <c:numRef>
                <c:f>Clearance_rate!$AA$11:$AA$24</c:f>
                <c:numCache>
                  <c:formatCode>General</c:formatCode>
                  <c:ptCount val="14"/>
                  <c:pt idx="0">
                    <c:v>2.0356020525112073E-3</c:v>
                  </c:pt>
                  <c:pt idx="1">
                    <c:v>1.8043343020491881E-3</c:v>
                  </c:pt>
                  <c:pt idx="2">
                    <c:v>6.1523210220921498E-3</c:v>
                  </c:pt>
                  <c:pt idx="3">
                    <c:v>1.5839060905070527E-2</c:v>
                  </c:pt>
                  <c:pt idx="4">
                    <c:v>6.5540742663716027E-3</c:v>
                  </c:pt>
                  <c:pt idx="5">
                    <c:v>2.226330421061298E-2</c:v>
                  </c:pt>
                  <c:pt idx="6">
                    <c:v>8.4066287294356692E-3</c:v>
                  </c:pt>
                  <c:pt idx="7">
                    <c:v>7.7564264029747788E-3</c:v>
                  </c:pt>
                  <c:pt idx="8">
                    <c:v>1.0768556187778196E-2</c:v>
                  </c:pt>
                  <c:pt idx="9">
                    <c:v>1.5833984884241151E-2</c:v>
                  </c:pt>
                  <c:pt idx="10">
                    <c:v>5.4712029702962302E-3</c:v>
                  </c:pt>
                  <c:pt idx="11">
                    <c:v>7.5782782357687595E-3</c:v>
                  </c:pt>
                  <c:pt idx="12">
                    <c:v>1.8212778439122288E-3</c:v>
                  </c:pt>
                  <c:pt idx="13">
                    <c:v>2.8897308773271221E-3</c:v>
                  </c:pt>
                </c:numCache>
              </c:numRef>
            </c:plus>
            <c:minus>
              <c:numRef>
                <c:f>Clearance_rate!$AA$10:$AA$24</c:f>
                <c:numCache>
                  <c:formatCode>General</c:formatCode>
                  <c:ptCount val="15"/>
                  <c:pt idx="0">
                    <c:v>1.4999144468065728E-2</c:v>
                  </c:pt>
                  <c:pt idx="1">
                    <c:v>2.0356020525112073E-3</c:v>
                  </c:pt>
                  <c:pt idx="2">
                    <c:v>1.8043343020491881E-3</c:v>
                  </c:pt>
                  <c:pt idx="3">
                    <c:v>6.1523210220921498E-3</c:v>
                  </c:pt>
                  <c:pt idx="4">
                    <c:v>1.5839060905070527E-2</c:v>
                  </c:pt>
                  <c:pt idx="5">
                    <c:v>6.5540742663716027E-3</c:v>
                  </c:pt>
                  <c:pt idx="6">
                    <c:v>2.226330421061298E-2</c:v>
                  </c:pt>
                  <c:pt idx="7">
                    <c:v>8.4066287294356692E-3</c:v>
                  </c:pt>
                  <c:pt idx="8">
                    <c:v>7.7564264029747788E-3</c:v>
                  </c:pt>
                  <c:pt idx="9">
                    <c:v>1.0768556187778196E-2</c:v>
                  </c:pt>
                  <c:pt idx="10">
                    <c:v>1.5833984884241151E-2</c:v>
                  </c:pt>
                  <c:pt idx="11">
                    <c:v>5.4712029702962302E-3</c:v>
                  </c:pt>
                  <c:pt idx="12">
                    <c:v>7.5782782357687595E-3</c:v>
                  </c:pt>
                  <c:pt idx="13">
                    <c:v>1.8212778439122288E-3</c:v>
                  </c:pt>
                  <c:pt idx="14">
                    <c:v>2.8897308773271221E-3</c:v>
                  </c:pt>
                </c:numCache>
              </c:numRef>
            </c:minus>
            <c:spPr>
              <a:noFill/>
              <a:ln w="9525" cap="flat" cmpd="sng" algn="ctr">
                <a:solidFill>
                  <a:schemeClr val="tx1">
                    <a:lumMod val="65000"/>
                    <a:lumOff val="35000"/>
                  </a:schemeClr>
                </a:solidFill>
                <a:round/>
              </a:ln>
              <a:effectLst/>
            </c:spPr>
          </c:errBars>
          <c:xVal>
            <c:numRef>
              <c:f>Clearance_rate!$B$11:$B$24</c:f>
              <c:numCache>
                <c:formatCode>0.00</c:formatCode>
                <c:ptCount val="14"/>
                <c:pt idx="0">
                  <c:v>1</c:v>
                </c:pt>
                <c:pt idx="1">
                  <c:v>1.3333333333333333</c:v>
                </c:pt>
                <c:pt idx="2">
                  <c:v>1.6666666666666665</c:v>
                </c:pt>
                <c:pt idx="3">
                  <c:v>1.9999999999999998</c:v>
                </c:pt>
                <c:pt idx="4">
                  <c:v>2.333333333333333</c:v>
                </c:pt>
                <c:pt idx="5">
                  <c:v>2.6666666666666665</c:v>
                </c:pt>
                <c:pt idx="6">
                  <c:v>3</c:v>
                </c:pt>
                <c:pt idx="7">
                  <c:v>3.3333333333333335</c:v>
                </c:pt>
                <c:pt idx="8">
                  <c:v>3.666666666666667</c:v>
                </c:pt>
                <c:pt idx="9">
                  <c:v>4</c:v>
                </c:pt>
                <c:pt idx="10">
                  <c:v>4.333333333333333</c:v>
                </c:pt>
                <c:pt idx="11">
                  <c:v>4.6666666666666661</c:v>
                </c:pt>
                <c:pt idx="12">
                  <c:v>4.9999999999999991</c:v>
                </c:pt>
                <c:pt idx="13">
                  <c:v>5.3333333333333321</c:v>
                </c:pt>
              </c:numCache>
            </c:numRef>
          </c:xVal>
          <c:yVal>
            <c:numRef>
              <c:f>Clearance_rate!$Y$11:$Y$24</c:f>
              <c:numCache>
                <c:formatCode>0.00</c:formatCode>
                <c:ptCount val="14"/>
                <c:pt idx="0">
                  <c:v>6.9348539257465722E-4</c:v>
                </c:pt>
                <c:pt idx="1">
                  <c:v>3.9342470670648208E-3</c:v>
                </c:pt>
                <c:pt idx="2">
                  <c:v>2.2431967284873212E-2</c:v>
                </c:pt>
                <c:pt idx="3">
                  <c:v>3.3177070638124639E-2</c:v>
                </c:pt>
                <c:pt idx="4">
                  <c:v>9.2608837596963364E-3</c:v>
                </c:pt>
                <c:pt idx="5">
                  <c:v>2.9994657259280171E-2</c:v>
                </c:pt>
                <c:pt idx="6">
                  <c:v>1.7513653405450462E-2</c:v>
                </c:pt>
                <c:pt idx="7">
                  <c:v>3.0641645870856622E-2</c:v>
                </c:pt>
                <c:pt idx="8">
                  <c:v>7.5736777867537923E-3</c:v>
                </c:pt>
                <c:pt idx="9">
                  <c:v>2.1900748188169589E-2</c:v>
                </c:pt>
                <c:pt idx="10">
                  <c:v>8.3956257158374261E-3</c:v>
                </c:pt>
                <c:pt idx="11">
                  <c:v>2.7667078096391583E-2</c:v>
                </c:pt>
                <c:pt idx="12">
                  <c:v>1.0597206237614031E-2</c:v>
                </c:pt>
                <c:pt idx="13">
                  <c:v>1.4337932079638897E-2</c:v>
                </c:pt>
              </c:numCache>
            </c:numRef>
          </c:yVal>
          <c:smooth val="0"/>
        </c:ser>
        <c:dLbls>
          <c:showLegendKey val="0"/>
          <c:showVal val="0"/>
          <c:showCatName val="0"/>
          <c:showSerName val="0"/>
          <c:showPercent val="0"/>
          <c:showBubbleSize val="0"/>
        </c:dLbls>
        <c:axId val="428669664"/>
        <c:axId val="428670056"/>
      </c:scatterChart>
      <c:valAx>
        <c:axId val="428669664"/>
        <c:scaling>
          <c:orientation val="minMax"/>
        </c:scaling>
        <c:delete val="0"/>
        <c:axPos val="b"/>
        <c:title>
          <c:tx>
            <c:rich>
              <a:bodyPr rot="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800"/>
                  <a:t>Time (hours)</a:t>
                </a:r>
              </a:p>
            </c:rich>
          </c:tx>
          <c:layout/>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00"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28670056"/>
        <c:crosses val="autoZero"/>
        <c:crossBetween val="midCat"/>
      </c:valAx>
      <c:valAx>
        <c:axId val="428670056"/>
        <c:scaling>
          <c:orientation val="minMax"/>
          <c:min val="0"/>
        </c:scaling>
        <c:delete val="0"/>
        <c:axPos val="l"/>
        <c:title>
          <c:tx>
            <c:rich>
              <a:bodyPr rot="-540000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800"/>
                  <a:t>Clearance rate (mL/20 minutes)</a:t>
                </a:r>
              </a:p>
            </c:rich>
          </c:tx>
          <c:layout>
            <c:manualLayout>
              <c:xMode val="edge"/>
              <c:yMode val="edge"/>
              <c:x val="2.4141752103635696E-2"/>
              <c:y val="0.30372166586049543"/>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00"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28669664"/>
        <c:crosses val="autoZero"/>
        <c:crossBetween val="midCat"/>
      </c:valAx>
      <c:spPr>
        <a:noFill/>
        <a:ln>
          <a:solidFill>
            <a:sysClr val="windowText" lastClr="000000"/>
          </a:solid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400">
          <a:solidFill>
            <a:sysClr val="windowText" lastClr="000000"/>
          </a:solidFill>
          <a:latin typeface="Times New Roman" panose="02020603050405020304" pitchFamily="18" charset="0"/>
          <a:cs typeface="Times New Roman" panose="02020603050405020304" pitchFamily="18" charset="0"/>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sz="1800" b="0" i="0" baseline="0">
                <a:effectLst/>
              </a:rPr>
              <a:t>Mean clearance rate ± Standard Error </a:t>
            </a:r>
            <a:endParaRPr lang="en-US" sz="2000">
              <a:effectLst/>
            </a:endParaRPr>
          </a:p>
          <a:p>
            <a:pPr>
              <a:defRPr sz="2000"/>
            </a:pPr>
            <a:r>
              <a:rPr lang="en-US" sz="1800" b="0" i="0" baseline="0">
                <a:effectLst/>
              </a:rPr>
              <a:t>(PT - T24)</a:t>
            </a:r>
            <a:endParaRPr lang="en-US" sz="2000">
              <a:effectLst/>
            </a:endParaRPr>
          </a:p>
        </c:rich>
      </c:tx>
      <c:layout/>
      <c:overlay val="0"/>
      <c:spPr>
        <a:noFill/>
        <a:ln>
          <a:noFill/>
        </a:ln>
        <a:effectLst/>
      </c:spPr>
      <c:txPr>
        <a:bodyPr rot="0" spcFirstLastPara="1" vertOverflow="ellipsis" vert="horz" wrap="square" anchor="ctr" anchorCtr="1"/>
        <a:lstStyle/>
        <a:p>
          <a:pPr>
            <a:defRPr sz="2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13553937874900715"/>
          <c:y val="0.10620921926320852"/>
          <c:w val="0.82123840769903766"/>
          <c:h val="0.7769598873387944"/>
        </c:manualLayout>
      </c:layout>
      <c:scatterChart>
        <c:scatterStyle val="lineMarker"/>
        <c:varyColors val="0"/>
        <c:ser>
          <c:idx val="0"/>
          <c:order val="0"/>
          <c:spPr>
            <a:ln w="25400" cap="rnd">
              <a:noFill/>
              <a:round/>
            </a:ln>
            <a:effectLst/>
          </c:spPr>
          <c:marker>
            <c:symbol val="circle"/>
            <c:size val="11"/>
            <c:spPr>
              <a:noFill/>
              <a:ln w="9525">
                <a:solidFill>
                  <a:schemeClr val="tx1"/>
                </a:solidFill>
              </a:ln>
              <a:effectLst/>
            </c:spPr>
          </c:marker>
          <c:trendline>
            <c:spPr>
              <a:ln w="34925" cap="rnd">
                <a:solidFill>
                  <a:schemeClr val="tx1"/>
                </a:solidFill>
                <a:prstDash val="solid"/>
              </a:ln>
              <a:effectLst/>
            </c:spPr>
            <c:trendlineType val="linear"/>
            <c:dispRSqr val="1"/>
            <c:dispEq val="0"/>
            <c:trendlineLbl>
              <c:layout>
                <c:manualLayout>
                  <c:x val="8.0840873891486906E-2"/>
                  <c:y val="-0.61997561536375989"/>
                </c:manualLayout>
              </c:layout>
              <c:numFmt formatCode="General" sourceLinked="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rendlineLbl>
          </c:trendline>
          <c:errBars>
            <c:errDir val="y"/>
            <c:errBarType val="both"/>
            <c:errValType val="cust"/>
            <c:noEndCap val="0"/>
            <c:plus>
              <c:numRef>
                <c:f>Clearance_rate!$AA$8:$AA$26</c:f>
                <c:numCache>
                  <c:formatCode>General</c:formatCode>
                  <c:ptCount val="19"/>
                  <c:pt idx="0">
                    <c:v>1.9867580712477767E-2</c:v>
                  </c:pt>
                  <c:pt idx="1">
                    <c:v>3.004253807209141E-2</c:v>
                  </c:pt>
                  <c:pt idx="2">
                    <c:v>1.4999144468065728E-2</c:v>
                  </c:pt>
                  <c:pt idx="3">
                    <c:v>2.0356020525112073E-3</c:v>
                  </c:pt>
                  <c:pt idx="4">
                    <c:v>1.8043343020491881E-3</c:v>
                  </c:pt>
                  <c:pt idx="5">
                    <c:v>6.1523210220921498E-3</c:v>
                  </c:pt>
                  <c:pt idx="6">
                    <c:v>1.5839060905070527E-2</c:v>
                  </c:pt>
                  <c:pt idx="7">
                    <c:v>6.5540742663716027E-3</c:v>
                  </c:pt>
                  <c:pt idx="8">
                    <c:v>2.226330421061298E-2</c:v>
                  </c:pt>
                  <c:pt idx="9">
                    <c:v>8.4066287294356692E-3</c:v>
                  </c:pt>
                  <c:pt idx="10">
                    <c:v>7.7564264029747788E-3</c:v>
                  </c:pt>
                  <c:pt idx="11">
                    <c:v>1.0768556187778196E-2</c:v>
                  </c:pt>
                  <c:pt idx="12">
                    <c:v>1.5833984884241151E-2</c:v>
                  </c:pt>
                  <c:pt idx="13">
                    <c:v>5.4712029702962302E-3</c:v>
                  </c:pt>
                  <c:pt idx="14">
                    <c:v>7.5782782357687595E-3</c:v>
                  </c:pt>
                  <c:pt idx="15">
                    <c:v>1.8212778439122288E-3</c:v>
                  </c:pt>
                  <c:pt idx="16">
                    <c:v>2.8897308773271221E-3</c:v>
                  </c:pt>
                  <c:pt idx="17">
                    <c:v>7.2777947409341948E-3</c:v>
                  </c:pt>
                  <c:pt idx="18">
                    <c:v>7.5964657500888948E-3</c:v>
                  </c:pt>
                </c:numCache>
              </c:numRef>
            </c:plus>
            <c:minus>
              <c:numRef>
                <c:f>Clearance_rate!$AA$8:$AA$26</c:f>
                <c:numCache>
                  <c:formatCode>General</c:formatCode>
                  <c:ptCount val="19"/>
                  <c:pt idx="0">
                    <c:v>1.9867580712477767E-2</c:v>
                  </c:pt>
                  <c:pt idx="1">
                    <c:v>3.004253807209141E-2</c:v>
                  </c:pt>
                  <c:pt idx="2">
                    <c:v>1.4999144468065728E-2</c:v>
                  </c:pt>
                  <c:pt idx="3">
                    <c:v>2.0356020525112073E-3</c:v>
                  </c:pt>
                  <c:pt idx="4">
                    <c:v>1.8043343020491881E-3</c:v>
                  </c:pt>
                  <c:pt idx="5">
                    <c:v>6.1523210220921498E-3</c:v>
                  </c:pt>
                  <c:pt idx="6">
                    <c:v>1.5839060905070527E-2</c:v>
                  </c:pt>
                  <c:pt idx="7">
                    <c:v>6.5540742663716027E-3</c:v>
                  </c:pt>
                  <c:pt idx="8">
                    <c:v>2.226330421061298E-2</c:v>
                  </c:pt>
                  <c:pt idx="9">
                    <c:v>8.4066287294356692E-3</c:v>
                  </c:pt>
                  <c:pt idx="10">
                    <c:v>7.7564264029747788E-3</c:v>
                  </c:pt>
                  <c:pt idx="11">
                    <c:v>1.0768556187778196E-2</c:v>
                  </c:pt>
                  <c:pt idx="12">
                    <c:v>1.5833984884241151E-2</c:v>
                  </c:pt>
                  <c:pt idx="13">
                    <c:v>5.4712029702962302E-3</c:v>
                  </c:pt>
                  <c:pt idx="14">
                    <c:v>7.5782782357687595E-3</c:v>
                  </c:pt>
                  <c:pt idx="15">
                    <c:v>1.8212778439122288E-3</c:v>
                  </c:pt>
                  <c:pt idx="16">
                    <c:v>2.8897308773271221E-3</c:v>
                  </c:pt>
                  <c:pt idx="17">
                    <c:v>7.2777947409341948E-3</c:v>
                  </c:pt>
                  <c:pt idx="18">
                    <c:v>7.5964657500888948E-3</c:v>
                  </c:pt>
                </c:numCache>
              </c:numRef>
            </c:minus>
            <c:spPr>
              <a:noFill/>
              <a:ln w="9525" cap="flat" cmpd="sng" algn="ctr">
                <a:solidFill>
                  <a:schemeClr val="tx1">
                    <a:lumMod val="65000"/>
                    <a:lumOff val="35000"/>
                  </a:schemeClr>
                </a:solidFill>
                <a:round/>
              </a:ln>
              <a:effectLst/>
            </c:spPr>
          </c:errBars>
          <c:xVal>
            <c:numRef>
              <c:f>Clearance_rate!$U$8:$U$26</c:f>
              <c:numCache>
                <c:formatCode>0.00E+00</c:formatCode>
                <c:ptCount val="19"/>
                <c:pt idx="0">
                  <c:v>42200698.080279231</c:v>
                </c:pt>
                <c:pt idx="1">
                  <c:v>20830715.532286216</c:v>
                </c:pt>
                <c:pt idx="2">
                  <c:v>5689936.0093077375</c:v>
                </c:pt>
                <c:pt idx="3">
                  <c:v>4298429.3193717282</c:v>
                </c:pt>
                <c:pt idx="4">
                  <c:v>6933682.3734729504</c:v>
                </c:pt>
                <c:pt idx="5">
                  <c:v>8632344.3862710875</c:v>
                </c:pt>
                <c:pt idx="6">
                  <c:v>7334147.7603257708</c:v>
                </c:pt>
                <c:pt idx="7">
                  <c:v>5335892.9610238513</c:v>
                </c:pt>
                <c:pt idx="8">
                  <c:v>6967372.1340387994</c:v>
                </c:pt>
                <c:pt idx="9">
                  <c:v>6892416.2257495588</c:v>
                </c:pt>
                <c:pt idx="10">
                  <c:v>8487948.2657260429</c:v>
                </c:pt>
                <c:pt idx="11">
                  <c:v>7353027.6308054077</c:v>
                </c:pt>
                <c:pt idx="12">
                  <c:v>7293944.7383891828</c:v>
                </c:pt>
                <c:pt idx="13">
                  <c:v>6797178.1305114636</c:v>
                </c:pt>
                <c:pt idx="14">
                  <c:v>7192239.8589065252</c:v>
                </c:pt>
                <c:pt idx="15">
                  <c:v>7536155.2028218694</c:v>
                </c:pt>
                <c:pt idx="16">
                  <c:v>6896825.3968253955</c:v>
                </c:pt>
                <c:pt idx="17">
                  <c:v>7105526.1610817164</c:v>
                </c:pt>
                <c:pt idx="18">
                  <c:v>8300999.4121105233</c:v>
                </c:pt>
              </c:numCache>
            </c:numRef>
          </c:xVal>
          <c:yVal>
            <c:numRef>
              <c:f>Clearance_rate!$Y$30:$Y$48</c:f>
              <c:numCache>
                <c:formatCode>0.00</c:formatCode>
                <c:ptCount val="19"/>
                <c:pt idx="0">
                  <c:v>0.12943098707415648</c:v>
                </c:pt>
                <c:pt idx="1">
                  <c:v>0.18190511391415795</c:v>
                </c:pt>
                <c:pt idx="2">
                  <c:v>0.16295641648309436</c:v>
                </c:pt>
                <c:pt idx="3">
                  <c:v>2.0804561777239714E-3</c:v>
                </c:pt>
                <c:pt idx="4">
                  <c:v>1.1802741201194462E-2</c:v>
                </c:pt>
                <c:pt idx="5">
                  <c:v>6.7295901854619644E-2</c:v>
                </c:pt>
                <c:pt idx="6">
                  <c:v>9.9531211914373918E-2</c:v>
                </c:pt>
                <c:pt idx="7">
                  <c:v>2.7782651279089007E-2</c:v>
                </c:pt>
                <c:pt idx="8">
                  <c:v>8.998397177784051E-2</c:v>
                </c:pt>
                <c:pt idx="9">
                  <c:v>5.2540960216351386E-2</c:v>
                </c:pt>
                <c:pt idx="10">
                  <c:v>9.1924937612569868E-2</c:v>
                </c:pt>
                <c:pt idx="11">
                  <c:v>2.2721033360261378E-2</c:v>
                </c:pt>
                <c:pt idx="12">
                  <c:v>6.5702244564508766E-2</c:v>
                </c:pt>
                <c:pt idx="13">
                  <c:v>2.5186877147512277E-2</c:v>
                </c:pt>
                <c:pt idx="14">
                  <c:v>8.3001234289174747E-2</c:v>
                </c:pt>
                <c:pt idx="15">
                  <c:v>3.1791618712842092E-2</c:v>
                </c:pt>
                <c:pt idx="16">
                  <c:v>4.3013796238916692E-2</c:v>
                </c:pt>
                <c:pt idx="17">
                  <c:v>4.5273119165015032E-3</c:v>
                </c:pt>
                <c:pt idx="18">
                  <c:v>0.1739685730496805</c:v>
                </c:pt>
              </c:numCache>
            </c:numRef>
          </c:yVal>
          <c:smooth val="0"/>
        </c:ser>
        <c:dLbls>
          <c:showLegendKey val="0"/>
          <c:showVal val="0"/>
          <c:showCatName val="0"/>
          <c:showSerName val="0"/>
          <c:showPercent val="0"/>
          <c:showBubbleSize val="0"/>
        </c:dLbls>
        <c:axId val="428054912"/>
        <c:axId val="428055304"/>
      </c:scatterChart>
      <c:valAx>
        <c:axId val="428054912"/>
        <c:scaling>
          <c:orientation val="minMax"/>
        </c:scaling>
        <c:delete val="0"/>
        <c:axPos val="b"/>
        <c:title>
          <c:tx>
            <c:rich>
              <a:bodyPr rot="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800"/>
                  <a:t>Initial Virus Abundance</a:t>
                </a:r>
              </a:p>
            </c:rich>
          </c:tx>
          <c:layout/>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00E+00"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28055304"/>
        <c:crosses val="autoZero"/>
        <c:crossBetween val="midCat"/>
      </c:valAx>
      <c:valAx>
        <c:axId val="428055304"/>
        <c:scaling>
          <c:orientation val="minMax"/>
          <c:min val="0"/>
        </c:scaling>
        <c:delete val="0"/>
        <c:axPos val="l"/>
        <c:title>
          <c:tx>
            <c:rich>
              <a:bodyPr rot="-540000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800"/>
                  <a:t>Clearance rate (mL/hour)</a:t>
                </a:r>
              </a:p>
            </c:rich>
          </c:tx>
          <c:layout>
            <c:manualLayout>
              <c:xMode val="edge"/>
              <c:yMode val="edge"/>
              <c:x val="2.4141752103635696E-2"/>
              <c:y val="0.30372166586049543"/>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00"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28054912"/>
        <c:crosses val="autoZero"/>
        <c:crossBetween val="midCat"/>
      </c:valAx>
      <c:spPr>
        <a:noFill/>
        <a:ln>
          <a:solidFill>
            <a:sysClr val="windowText" lastClr="000000"/>
          </a:solid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400">
          <a:solidFill>
            <a:sysClr val="windowText" lastClr="000000"/>
          </a:solidFill>
          <a:latin typeface="Times New Roman" panose="02020603050405020304" pitchFamily="18" charset="0"/>
          <a:cs typeface="Times New Roman" panose="02020603050405020304" pitchFamily="18" charset="0"/>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sz="2000"/>
              <a:t>Density dependent clearance rate ± Standard Error </a:t>
            </a:r>
          </a:p>
          <a:p>
            <a:pPr>
              <a:defRPr sz="2000"/>
            </a:pPr>
            <a:r>
              <a:rPr lang="en-US" sz="2000"/>
              <a:t>(T3</a:t>
            </a:r>
            <a:r>
              <a:rPr lang="en-US" sz="2000" baseline="-25000"/>
              <a:t>1</a:t>
            </a:r>
            <a:r>
              <a:rPr lang="en-US" sz="2000"/>
              <a:t>-</a:t>
            </a:r>
            <a:r>
              <a:rPr lang="en-US" sz="2000" baseline="0"/>
              <a:t> T16</a:t>
            </a:r>
            <a:r>
              <a:rPr lang="en-US" sz="2000" baseline="-25000"/>
              <a:t>1</a:t>
            </a:r>
            <a:r>
              <a:rPr lang="en-US" sz="2000" baseline="0"/>
              <a:t>)</a:t>
            </a:r>
            <a:endParaRPr lang="en-US" sz="2000"/>
          </a:p>
        </c:rich>
      </c:tx>
      <c:layout>
        <c:manualLayout>
          <c:xMode val="edge"/>
          <c:yMode val="edge"/>
          <c:x val="0.36557281551311083"/>
          <c:y val="0"/>
        </c:manualLayout>
      </c:layout>
      <c:overlay val="0"/>
      <c:spPr>
        <a:noFill/>
        <a:ln>
          <a:noFill/>
        </a:ln>
        <a:effectLst/>
      </c:spPr>
      <c:txPr>
        <a:bodyPr rot="0" spcFirstLastPara="1" vertOverflow="ellipsis" vert="horz" wrap="square" anchor="ctr" anchorCtr="1"/>
        <a:lstStyle/>
        <a:p>
          <a:pPr>
            <a:defRPr sz="2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13553937874900715"/>
          <c:y val="0.10620921926320852"/>
          <c:w val="0.82123840769903766"/>
          <c:h val="0.7769598873387944"/>
        </c:manualLayout>
      </c:layout>
      <c:scatterChart>
        <c:scatterStyle val="lineMarker"/>
        <c:varyColors val="0"/>
        <c:ser>
          <c:idx val="0"/>
          <c:order val="0"/>
          <c:spPr>
            <a:ln w="25400" cap="rnd">
              <a:noFill/>
              <a:round/>
            </a:ln>
            <a:effectLst/>
          </c:spPr>
          <c:marker>
            <c:symbol val="circle"/>
            <c:size val="11"/>
            <c:spPr>
              <a:noFill/>
              <a:ln w="9525">
                <a:solidFill>
                  <a:schemeClr val="tx1"/>
                </a:solidFill>
              </a:ln>
              <a:effectLst/>
            </c:spPr>
          </c:marker>
          <c:trendline>
            <c:spPr>
              <a:ln w="34925" cap="rnd">
                <a:solidFill>
                  <a:schemeClr val="tx1"/>
                </a:solidFill>
                <a:prstDash val="solid"/>
              </a:ln>
              <a:effectLst/>
            </c:spPr>
            <c:trendlineType val="linear"/>
            <c:dispRSqr val="1"/>
            <c:dispEq val="0"/>
            <c:trendlineLbl>
              <c:layout>
                <c:manualLayout>
                  <c:x val="3.7477423534549602E-2"/>
                  <c:y val="-0.38939162475966094"/>
                </c:manualLayout>
              </c:layout>
              <c:numFmt formatCode="General" sourceLinked="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rendlineLbl>
          </c:trendline>
          <c:errBars>
            <c:errDir val="y"/>
            <c:errBarType val="both"/>
            <c:errValType val="cust"/>
            <c:noEndCap val="0"/>
            <c:plus>
              <c:numRef>
                <c:f>Clearance_rate!$AA$11:$AA$24</c:f>
                <c:numCache>
                  <c:formatCode>General</c:formatCode>
                  <c:ptCount val="14"/>
                  <c:pt idx="0">
                    <c:v>2.0356020525112073E-3</c:v>
                  </c:pt>
                  <c:pt idx="1">
                    <c:v>1.8043343020491881E-3</c:v>
                  </c:pt>
                  <c:pt idx="2">
                    <c:v>6.1523210220921498E-3</c:v>
                  </c:pt>
                  <c:pt idx="3">
                    <c:v>1.5839060905070527E-2</c:v>
                  </c:pt>
                  <c:pt idx="4">
                    <c:v>6.5540742663716027E-3</c:v>
                  </c:pt>
                  <c:pt idx="5">
                    <c:v>2.226330421061298E-2</c:v>
                  </c:pt>
                  <c:pt idx="6">
                    <c:v>8.4066287294356692E-3</c:v>
                  </c:pt>
                  <c:pt idx="7">
                    <c:v>7.7564264029747788E-3</c:v>
                  </c:pt>
                  <c:pt idx="8">
                    <c:v>1.0768556187778196E-2</c:v>
                  </c:pt>
                  <c:pt idx="9">
                    <c:v>1.5833984884241151E-2</c:v>
                  </c:pt>
                  <c:pt idx="10">
                    <c:v>5.4712029702962302E-3</c:v>
                  </c:pt>
                  <c:pt idx="11">
                    <c:v>7.5782782357687595E-3</c:v>
                  </c:pt>
                  <c:pt idx="12">
                    <c:v>1.8212778439122288E-3</c:v>
                  </c:pt>
                  <c:pt idx="13">
                    <c:v>2.8897308773271221E-3</c:v>
                  </c:pt>
                </c:numCache>
              </c:numRef>
            </c:plus>
            <c:minus>
              <c:numRef>
                <c:f>Clearance_rate!$AA$10:$AA$24</c:f>
                <c:numCache>
                  <c:formatCode>General</c:formatCode>
                  <c:ptCount val="15"/>
                  <c:pt idx="0">
                    <c:v>1.4999144468065728E-2</c:v>
                  </c:pt>
                  <c:pt idx="1">
                    <c:v>2.0356020525112073E-3</c:v>
                  </c:pt>
                  <c:pt idx="2">
                    <c:v>1.8043343020491881E-3</c:v>
                  </c:pt>
                  <c:pt idx="3">
                    <c:v>6.1523210220921498E-3</c:v>
                  </c:pt>
                  <c:pt idx="4">
                    <c:v>1.5839060905070527E-2</c:v>
                  </c:pt>
                  <c:pt idx="5">
                    <c:v>6.5540742663716027E-3</c:v>
                  </c:pt>
                  <c:pt idx="6">
                    <c:v>2.226330421061298E-2</c:v>
                  </c:pt>
                  <c:pt idx="7">
                    <c:v>8.4066287294356692E-3</c:v>
                  </c:pt>
                  <c:pt idx="8">
                    <c:v>7.7564264029747788E-3</c:v>
                  </c:pt>
                  <c:pt idx="9">
                    <c:v>1.0768556187778196E-2</c:v>
                  </c:pt>
                  <c:pt idx="10">
                    <c:v>1.5833984884241151E-2</c:v>
                  </c:pt>
                  <c:pt idx="11">
                    <c:v>5.4712029702962302E-3</c:v>
                  </c:pt>
                  <c:pt idx="12">
                    <c:v>7.5782782357687595E-3</c:v>
                  </c:pt>
                  <c:pt idx="13">
                    <c:v>1.8212778439122288E-3</c:v>
                  </c:pt>
                  <c:pt idx="14">
                    <c:v>2.8897308773271221E-3</c:v>
                  </c:pt>
                </c:numCache>
              </c:numRef>
            </c:minus>
            <c:spPr>
              <a:noFill/>
              <a:ln w="9525" cap="flat" cmpd="sng" algn="ctr">
                <a:solidFill>
                  <a:schemeClr val="tx1">
                    <a:lumMod val="65000"/>
                    <a:lumOff val="35000"/>
                  </a:schemeClr>
                </a:solidFill>
                <a:round/>
              </a:ln>
              <a:effectLst/>
            </c:spPr>
          </c:errBars>
          <c:xVal>
            <c:numRef>
              <c:f>Clearance_rate!$U$11:$U$24</c:f>
              <c:numCache>
                <c:formatCode>0.00E+00</c:formatCode>
                <c:ptCount val="14"/>
                <c:pt idx="0">
                  <c:v>4298429.3193717282</c:v>
                </c:pt>
                <c:pt idx="1">
                  <c:v>6933682.3734729504</c:v>
                </c:pt>
                <c:pt idx="2">
                  <c:v>8632344.3862710875</c:v>
                </c:pt>
                <c:pt idx="3">
                  <c:v>7334147.7603257708</c:v>
                </c:pt>
                <c:pt idx="4">
                  <c:v>5335892.9610238513</c:v>
                </c:pt>
                <c:pt idx="5">
                  <c:v>6967372.1340387994</c:v>
                </c:pt>
                <c:pt idx="6">
                  <c:v>6892416.2257495588</c:v>
                </c:pt>
                <c:pt idx="7">
                  <c:v>8487948.2657260429</c:v>
                </c:pt>
                <c:pt idx="8">
                  <c:v>7353027.6308054077</c:v>
                </c:pt>
                <c:pt idx="9">
                  <c:v>7293944.7383891828</c:v>
                </c:pt>
                <c:pt idx="10">
                  <c:v>6797178.1305114636</c:v>
                </c:pt>
                <c:pt idx="11">
                  <c:v>7192239.8589065252</c:v>
                </c:pt>
                <c:pt idx="12">
                  <c:v>7536155.2028218694</c:v>
                </c:pt>
                <c:pt idx="13">
                  <c:v>6896825.3968253955</c:v>
                </c:pt>
              </c:numCache>
            </c:numRef>
          </c:xVal>
          <c:yVal>
            <c:numRef>
              <c:f>Clearance_rate!$Y$11:$Y$24</c:f>
              <c:numCache>
                <c:formatCode>0.00</c:formatCode>
                <c:ptCount val="14"/>
                <c:pt idx="0">
                  <c:v>6.9348539257465722E-4</c:v>
                </c:pt>
                <c:pt idx="1">
                  <c:v>3.9342470670648208E-3</c:v>
                </c:pt>
                <c:pt idx="2">
                  <c:v>2.2431967284873212E-2</c:v>
                </c:pt>
                <c:pt idx="3">
                  <c:v>3.3177070638124639E-2</c:v>
                </c:pt>
                <c:pt idx="4">
                  <c:v>9.2608837596963364E-3</c:v>
                </c:pt>
                <c:pt idx="5">
                  <c:v>2.9994657259280171E-2</c:v>
                </c:pt>
                <c:pt idx="6">
                  <c:v>1.7513653405450462E-2</c:v>
                </c:pt>
                <c:pt idx="7">
                  <c:v>3.0641645870856622E-2</c:v>
                </c:pt>
                <c:pt idx="8">
                  <c:v>7.5736777867537923E-3</c:v>
                </c:pt>
                <c:pt idx="9">
                  <c:v>2.1900748188169589E-2</c:v>
                </c:pt>
                <c:pt idx="10">
                  <c:v>8.3956257158374261E-3</c:v>
                </c:pt>
                <c:pt idx="11">
                  <c:v>2.7667078096391583E-2</c:v>
                </c:pt>
                <c:pt idx="12">
                  <c:v>1.0597206237614031E-2</c:v>
                </c:pt>
                <c:pt idx="13">
                  <c:v>1.4337932079638897E-2</c:v>
                </c:pt>
              </c:numCache>
            </c:numRef>
          </c:yVal>
          <c:smooth val="0"/>
        </c:ser>
        <c:dLbls>
          <c:showLegendKey val="0"/>
          <c:showVal val="0"/>
          <c:showCatName val="0"/>
          <c:showSerName val="0"/>
          <c:showPercent val="0"/>
          <c:showBubbleSize val="0"/>
        </c:dLbls>
        <c:axId val="428056088"/>
        <c:axId val="428056480"/>
      </c:scatterChart>
      <c:valAx>
        <c:axId val="428056088"/>
        <c:scaling>
          <c:orientation val="minMax"/>
          <c:min val="3000000"/>
        </c:scaling>
        <c:delete val="0"/>
        <c:axPos val="b"/>
        <c:title>
          <c:tx>
            <c:rich>
              <a:bodyPr rot="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800"/>
                  <a:t>Initial virus</a:t>
                </a:r>
                <a:r>
                  <a:rPr lang="en-US" sz="1800" baseline="0"/>
                  <a:t> abundance</a:t>
                </a:r>
                <a:endParaRPr lang="en-US" sz="1800"/>
              </a:p>
            </c:rich>
          </c:tx>
          <c:layout/>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00E+00"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28056480"/>
        <c:crosses val="autoZero"/>
        <c:crossBetween val="midCat"/>
      </c:valAx>
      <c:valAx>
        <c:axId val="428056480"/>
        <c:scaling>
          <c:orientation val="minMax"/>
          <c:min val="0"/>
        </c:scaling>
        <c:delete val="0"/>
        <c:axPos val="l"/>
        <c:title>
          <c:tx>
            <c:rich>
              <a:bodyPr rot="-540000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800"/>
                  <a:t>Clearance rate (mL/20 minutes)</a:t>
                </a:r>
              </a:p>
            </c:rich>
          </c:tx>
          <c:layout>
            <c:manualLayout>
              <c:xMode val="edge"/>
              <c:yMode val="edge"/>
              <c:x val="2.4141752103635696E-2"/>
              <c:y val="0.30372166586049543"/>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00"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28056088"/>
        <c:crosses val="autoZero"/>
        <c:crossBetween val="midCat"/>
      </c:valAx>
      <c:spPr>
        <a:noFill/>
        <a:ln>
          <a:solidFill>
            <a:sysClr val="windowText" lastClr="000000"/>
          </a:solid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400">
          <a:solidFill>
            <a:sysClr val="windowText" lastClr="000000"/>
          </a:solidFill>
          <a:latin typeface="Times New Roman" panose="02020603050405020304" pitchFamily="18" charset="0"/>
          <a:cs typeface="Times New Roman" panose="02020603050405020304" pitchFamily="18" charset="0"/>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sz="1800" b="0" i="0" baseline="0">
                <a:effectLst/>
              </a:rPr>
              <a:t>Density dependent clearance rate ± Standard Error </a:t>
            </a:r>
            <a:endParaRPr lang="en-US" sz="2000">
              <a:effectLst/>
            </a:endParaRPr>
          </a:p>
          <a:p>
            <a:pPr>
              <a:defRPr sz="2000"/>
            </a:pPr>
            <a:r>
              <a:rPr lang="en-US" sz="1800" b="0" i="0" baseline="0">
                <a:effectLst/>
              </a:rPr>
              <a:t>(T3</a:t>
            </a:r>
            <a:r>
              <a:rPr lang="en-US" sz="1800" b="0" i="0" baseline="-25000">
                <a:effectLst/>
              </a:rPr>
              <a:t>1</a:t>
            </a:r>
            <a:r>
              <a:rPr lang="en-US" sz="1800" b="0" i="0" baseline="0">
                <a:effectLst/>
              </a:rPr>
              <a:t>- T16</a:t>
            </a:r>
            <a:r>
              <a:rPr lang="en-US" sz="1800" b="0" i="0" baseline="-25000">
                <a:effectLst/>
              </a:rPr>
              <a:t>1</a:t>
            </a:r>
            <a:r>
              <a:rPr lang="en-US" sz="1800" b="0" i="0" baseline="0">
                <a:effectLst/>
              </a:rPr>
              <a:t>)</a:t>
            </a:r>
            <a:endParaRPr lang="en-US" sz="2000">
              <a:effectLst/>
            </a:endParaRPr>
          </a:p>
        </c:rich>
      </c:tx>
      <c:layout>
        <c:manualLayout>
          <c:xMode val="edge"/>
          <c:yMode val="edge"/>
          <c:x val="0.35514776771175804"/>
          <c:y val="8.306997860784527E-3"/>
        </c:manualLayout>
      </c:layout>
      <c:overlay val="0"/>
      <c:spPr>
        <a:noFill/>
        <a:ln>
          <a:noFill/>
        </a:ln>
        <a:effectLst/>
      </c:spPr>
      <c:txPr>
        <a:bodyPr rot="0" spcFirstLastPara="1" vertOverflow="ellipsis" vert="horz" wrap="square" anchor="ctr" anchorCtr="1"/>
        <a:lstStyle/>
        <a:p>
          <a:pPr>
            <a:defRPr sz="2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0.13553937874900715"/>
          <c:y val="0.10620921926320852"/>
          <c:w val="0.82123840769903766"/>
          <c:h val="0.7769598873387944"/>
        </c:manualLayout>
      </c:layout>
      <c:scatterChart>
        <c:scatterStyle val="lineMarker"/>
        <c:varyColors val="0"/>
        <c:ser>
          <c:idx val="0"/>
          <c:order val="0"/>
          <c:spPr>
            <a:ln w="25400" cap="rnd">
              <a:noFill/>
              <a:round/>
            </a:ln>
            <a:effectLst/>
          </c:spPr>
          <c:marker>
            <c:symbol val="circle"/>
            <c:size val="11"/>
            <c:spPr>
              <a:noFill/>
              <a:ln w="9525">
                <a:solidFill>
                  <a:schemeClr val="tx1"/>
                </a:solidFill>
              </a:ln>
              <a:effectLst/>
            </c:spPr>
          </c:marker>
          <c:trendline>
            <c:spPr>
              <a:ln w="34925" cap="rnd">
                <a:solidFill>
                  <a:schemeClr val="tx1"/>
                </a:solidFill>
                <a:prstDash val="solid"/>
              </a:ln>
              <a:effectLst/>
            </c:spPr>
            <c:trendlineType val="linear"/>
            <c:dispRSqr val="1"/>
            <c:dispEq val="0"/>
            <c:trendlineLbl>
              <c:layout>
                <c:manualLayout>
                  <c:x val="4.6861447550711352E-2"/>
                  <c:y val="-0.71190317572603656"/>
                </c:manualLayout>
              </c:layout>
              <c:numFmt formatCode="General" sourceLinked="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rendlineLbl>
          </c:trendline>
          <c:errBars>
            <c:errDir val="y"/>
            <c:errBarType val="both"/>
            <c:errValType val="cust"/>
            <c:noEndCap val="0"/>
            <c:plus>
              <c:numRef>
                <c:f>Clearance_rate!$AA$33:$AA$46</c:f>
                <c:numCache>
                  <c:formatCode>General</c:formatCode>
                  <c:ptCount val="14"/>
                  <c:pt idx="0">
                    <c:v>6.1068061575336218E-3</c:v>
                  </c:pt>
                  <c:pt idx="1">
                    <c:v>5.4130029061475651E-3</c:v>
                  </c:pt>
                  <c:pt idx="2">
                    <c:v>1.8456963066276425E-2</c:v>
                  </c:pt>
                  <c:pt idx="3">
                    <c:v>4.7517182715211589E-2</c:v>
                  </c:pt>
                  <c:pt idx="4">
                    <c:v>1.9662222799114809E-2</c:v>
                  </c:pt>
                  <c:pt idx="5">
                    <c:v>6.6789912631838949E-2</c:v>
                  </c:pt>
                  <c:pt idx="6">
                    <c:v>2.5219886188307013E-2</c:v>
                  </c:pt>
                  <c:pt idx="7">
                    <c:v>2.3269279208924264E-2</c:v>
                  </c:pt>
                  <c:pt idx="8">
                    <c:v>3.230566856333459E-2</c:v>
                  </c:pt>
                  <c:pt idx="9">
                    <c:v>4.7501954652723465E-2</c:v>
                  </c:pt>
                  <c:pt idx="10">
                    <c:v>1.6413608910888691E-2</c:v>
                  </c:pt>
                  <c:pt idx="11">
                    <c:v>2.2734834707306265E-2</c:v>
                  </c:pt>
                  <c:pt idx="12">
                    <c:v>5.4638335317366803E-3</c:v>
                  </c:pt>
                  <c:pt idx="13">
                    <c:v>8.6691926319813709E-3</c:v>
                  </c:pt>
                </c:numCache>
              </c:numRef>
            </c:plus>
            <c:minus>
              <c:numRef>
                <c:f>Clearance_rate!$AA$33:$AA$46</c:f>
                <c:numCache>
                  <c:formatCode>General</c:formatCode>
                  <c:ptCount val="14"/>
                  <c:pt idx="0">
                    <c:v>6.1068061575336218E-3</c:v>
                  </c:pt>
                  <c:pt idx="1">
                    <c:v>5.4130029061475651E-3</c:v>
                  </c:pt>
                  <c:pt idx="2">
                    <c:v>1.8456963066276425E-2</c:v>
                  </c:pt>
                  <c:pt idx="3">
                    <c:v>4.7517182715211589E-2</c:v>
                  </c:pt>
                  <c:pt idx="4">
                    <c:v>1.9662222799114809E-2</c:v>
                  </c:pt>
                  <c:pt idx="5">
                    <c:v>6.6789912631838949E-2</c:v>
                  </c:pt>
                  <c:pt idx="6">
                    <c:v>2.5219886188307013E-2</c:v>
                  </c:pt>
                  <c:pt idx="7">
                    <c:v>2.3269279208924264E-2</c:v>
                  </c:pt>
                  <c:pt idx="8">
                    <c:v>3.230566856333459E-2</c:v>
                  </c:pt>
                  <c:pt idx="9">
                    <c:v>4.7501954652723465E-2</c:v>
                  </c:pt>
                  <c:pt idx="10">
                    <c:v>1.6413608910888691E-2</c:v>
                  </c:pt>
                  <c:pt idx="11">
                    <c:v>2.2734834707306265E-2</c:v>
                  </c:pt>
                  <c:pt idx="12">
                    <c:v>5.4638335317366803E-3</c:v>
                  </c:pt>
                  <c:pt idx="13">
                    <c:v>8.6691926319813709E-3</c:v>
                  </c:pt>
                </c:numCache>
              </c:numRef>
            </c:minus>
            <c:spPr>
              <a:noFill/>
              <a:ln w="9525" cap="flat" cmpd="sng" algn="ctr">
                <a:solidFill>
                  <a:schemeClr val="tx1">
                    <a:lumMod val="65000"/>
                    <a:lumOff val="35000"/>
                  </a:schemeClr>
                </a:solidFill>
                <a:round/>
              </a:ln>
              <a:effectLst/>
            </c:spPr>
          </c:errBars>
          <c:xVal>
            <c:numRef>
              <c:f>Clearance_rate!$U$33:$U$46</c:f>
              <c:numCache>
                <c:formatCode>0.00E+00</c:formatCode>
                <c:ptCount val="14"/>
                <c:pt idx="0">
                  <c:v>4298429.3193717282</c:v>
                </c:pt>
                <c:pt idx="1">
                  <c:v>6933682.3734729504</c:v>
                </c:pt>
                <c:pt idx="2">
                  <c:v>8632344.3862710875</c:v>
                </c:pt>
                <c:pt idx="3">
                  <c:v>7334147.7603257708</c:v>
                </c:pt>
                <c:pt idx="4">
                  <c:v>5335892.9610238513</c:v>
                </c:pt>
                <c:pt idx="5">
                  <c:v>6967372.1340387994</c:v>
                </c:pt>
                <c:pt idx="6">
                  <c:v>6892416.2257495588</c:v>
                </c:pt>
                <c:pt idx="7">
                  <c:v>8487948.2657260429</c:v>
                </c:pt>
                <c:pt idx="8">
                  <c:v>7353027.6308054077</c:v>
                </c:pt>
                <c:pt idx="9">
                  <c:v>7293944.7383891828</c:v>
                </c:pt>
                <c:pt idx="10">
                  <c:v>6797178.1305114636</c:v>
                </c:pt>
                <c:pt idx="11">
                  <c:v>7192239.8589065252</c:v>
                </c:pt>
                <c:pt idx="12">
                  <c:v>7536155.2028218694</c:v>
                </c:pt>
                <c:pt idx="13">
                  <c:v>6896825.3968253955</c:v>
                </c:pt>
              </c:numCache>
            </c:numRef>
          </c:xVal>
          <c:yVal>
            <c:numRef>
              <c:f>Clearance_rate!$Y$33:$Y$46</c:f>
              <c:numCache>
                <c:formatCode>0.00</c:formatCode>
                <c:ptCount val="14"/>
                <c:pt idx="0">
                  <c:v>2.0804561777239714E-3</c:v>
                </c:pt>
                <c:pt idx="1">
                  <c:v>1.1802741201194462E-2</c:v>
                </c:pt>
                <c:pt idx="2">
                  <c:v>6.7295901854619644E-2</c:v>
                </c:pt>
                <c:pt idx="3">
                  <c:v>9.9531211914373918E-2</c:v>
                </c:pt>
                <c:pt idx="4">
                  <c:v>2.7782651279089007E-2</c:v>
                </c:pt>
                <c:pt idx="5">
                  <c:v>8.998397177784051E-2</c:v>
                </c:pt>
                <c:pt idx="6">
                  <c:v>5.2540960216351386E-2</c:v>
                </c:pt>
                <c:pt idx="7">
                  <c:v>9.1924937612569868E-2</c:v>
                </c:pt>
                <c:pt idx="8">
                  <c:v>2.2721033360261378E-2</c:v>
                </c:pt>
                <c:pt idx="9">
                  <c:v>6.5702244564508766E-2</c:v>
                </c:pt>
                <c:pt idx="10">
                  <c:v>2.5186877147512277E-2</c:v>
                </c:pt>
                <c:pt idx="11">
                  <c:v>8.3001234289174747E-2</c:v>
                </c:pt>
                <c:pt idx="12">
                  <c:v>3.1791618712842092E-2</c:v>
                </c:pt>
                <c:pt idx="13">
                  <c:v>4.3013796238916692E-2</c:v>
                </c:pt>
              </c:numCache>
            </c:numRef>
          </c:yVal>
          <c:smooth val="0"/>
        </c:ser>
        <c:dLbls>
          <c:showLegendKey val="0"/>
          <c:showVal val="0"/>
          <c:showCatName val="0"/>
          <c:showSerName val="0"/>
          <c:showPercent val="0"/>
          <c:showBubbleSize val="0"/>
        </c:dLbls>
        <c:axId val="428057264"/>
        <c:axId val="428057656"/>
      </c:scatterChart>
      <c:valAx>
        <c:axId val="428057264"/>
        <c:scaling>
          <c:orientation val="minMax"/>
          <c:min val="3000000"/>
        </c:scaling>
        <c:delete val="0"/>
        <c:axPos val="b"/>
        <c:title>
          <c:tx>
            <c:rich>
              <a:bodyPr rot="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800"/>
                  <a:t>Initial virus abundance</a:t>
                </a:r>
              </a:p>
            </c:rich>
          </c:tx>
          <c:layout/>
          <c:overlay val="0"/>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00E+00"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28057656"/>
        <c:crosses val="autoZero"/>
        <c:crossBetween val="midCat"/>
      </c:valAx>
      <c:valAx>
        <c:axId val="428057656"/>
        <c:scaling>
          <c:orientation val="minMax"/>
          <c:min val="0"/>
        </c:scaling>
        <c:delete val="0"/>
        <c:axPos val="l"/>
        <c:title>
          <c:tx>
            <c:rich>
              <a:bodyPr rot="-540000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sz="1800"/>
                  <a:t>Clearance rate (mL/hour)</a:t>
                </a:r>
              </a:p>
            </c:rich>
          </c:tx>
          <c:layout>
            <c:manualLayout>
              <c:xMode val="edge"/>
              <c:yMode val="edge"/>
              <c:x val="2.4141752103635696E-2"/>
              <c:y val="0.30372166586049543"/>
            </c:manualLayout>
          </c:layout>
          <c:overlay val="0"/>
          <c:spPr>
            <a:noFill/>
            <a:ln>
              <a:noFill/>
            </a:ln>
            <a:effectLst/>
          </c:spPr>
          <c:txPr>
            <a:bodyPr rot="-5400000" spcFirstLastPara="1" vertOverflow="ellipsis" vert="horz" wrap="square" anchor="ctr" anchorCtr="1"/>
            <a:lstStyle/>
            <a:p>
              <a:pPr>
                <a:defRPr sz="18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00"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428057264"/>
        <c:crosses val="autoZero"/>
        <c:crossBetween val="midCat"/>
      </c:valAx>
      <c:spPr>
        <a:noFill/>
        <a:ln>
          <a:solidFill>
            <a:sysClr val="windowText" lastClr="000000"/>
          </a:solid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400">
          <a:solidFill>
            <a:sysClr val="windowText" lastClr="000000"/>
          </a:solidFill>
          <a:latin typeface="Times New Roman" panose="02020603050405020304" pitchFamily="18" charset="0"/>
          <a:cs typeface="Times New Roman" panose="02020603050405020304" pitchFamily="18" charset="0"/>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6.xml"/></Relationships>
</file>

<file path=xl/chartsheets/sheet1.xml><?xml version="1.0" encoding="utf-8"?>
<chartsheet xmlns="http://schemas.openxmlformats.org/spreadsheetml/2006/main" xmlns:r="http://schemas.openxmlformats.org/officeDocument/2006/relationships">
  <sheetPr/>
  <sheetViews>
    <sheetView zoomScale="68"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68"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zoomScale="67"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67" workbookViewId="0" zoomToFit="1"/>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sheetViews>
    <sheetView zoomScale="68" workbookViewId="0" zoomToFit="1"/>
  </sheetViews>
  <pageMargins left="0.7" right="0.7" top="0.75" bottom="0.75" header="0.3" footer="0.3"/>
  <drawing r:id="rId1"/>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266700</xdr:colOff>
      <xdr:row>0</xdr:row>
      <xdr:rowOff>180976</xdr:rowOff>
    </xdr:from>
    <xdr:to>
      <xdr:col>14</xdr:col>
      <xdr:colOff>66675</xdr:colOff>
      <xdr:row>67</xdr:row>
      <xdr:rowOff>28575</xdr:rowOff>
    </xdr:to>
    <mc:AlternateContent xmlns:mc="http://schemas.openxmlformats.org/markup-compatibility/2006">
      <mc:Choice xmlns:a14="http://schemas.microsoft.com/office/drawing/2010/main" Requires="a14">
        <xdr:sp macro="" textlink="">
          <xdr:nvSpPr>
            <xdr:cNvPr id="2" name="TextBox 1"/>
            <xdr:cNvSpPr txBox="1"/>
          </xdr:nvSpPr>
          <xdr:spPr>
            <a:xfrm>
              <a:off x="266700" y="180976"/>
              <a:ext cx="8572500" cy="126110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Clearance of an algal virus by a sponge.</a:t>
              </a:r>
            </a:p>
            <a:p>
              <a:pPr algn="ctr"/>
              <a:endParaRPr lang="en-US" sz="1100" b="1"/>
            </a:p>
            <a:p>
              <a:r>
                <a:rPr lang="en-US" sz="1100" b="1" baseline="0"/>
                <a:t>Publication and Citation: </a:t>
              </a:r>
              <a:r>
                <a:rPr lang="en-US" sz="1100" b="0" baseline="0"/>
                <a:t>This data is associated with the following publication:</a:t>
              </a:r>
            </a:p>
            <a:p>
              <a:r>
                <a:rPr lang="en-US" sz="1100" b="0" i="0" baseline="0">
                  <a:solidFill>
                    <a:schemeClr val="dk1"/>
                  </a:solidFill>
                  <a:effectLst/>
                  <a:latin typeface="+mn-lt"/>
                  <a:ea typeface="+mn-ea"/>
                  <a:cs typeface="+mn-cs"/>
                </a:rPr>
                <a:t>Jennifer E . Welsh, Peter Steenhuis, Karlos Ribeiro de Moraes, Jaap van der Meer, David W. Thieltges &amp; Corina P . D. Brussaard. (2020) Marine virus predation by non-host organisms. Scientific Reports. https://doi.org/10.1038/s41598-020-61691-y</a:t>
              </a:r>
            </a:p>
            <a:p>
              <a:endParaRPr lang="en-US" sz="1100"/>
            </a:p>
            <a:p>
              <a:r>
                <a:rPr lang="en-US" sz="1100" b="1"/>
                <a:t>Aim: </a:t>
              </a:r>
              <a:r>
                <a:rPr lang="en-US" sz="1100" baseline="0">
                  <a:solidFill>
                    <a:schemeClr val="dk1"/>
                  </a:solidFill>
                  <a:effectLst/>
                  <a:latin typeface="+mn-lt"/>
                  <a:ea typeface="+mn-ea"/>
                  <a:cs typeface="+mn-cs"/>
                </a:rPr>
                <a:t>Sponges are known to remove virsues from the water. This experiment uses clearance rate to assess whether sponges are able to continously remove viruses over time when viral abundance is kept relatively constant.</a:t>
              </a:r>
              <a:endParaRPr lang="en-US">
                <a:effectLst/>
              </a:endParaRPr>
            </a:p>
            <a:p>
              <a:endParaRPr lang="en-US">
                <a:effectLst/>
              </a:endParaRPr>
            </a:p>
            <a:p>
              <a:r>
                <a:rPr lang="en-US" sz="1100" b="1">
                  <a:solidFill>
                    <a:schemeClr val="dk1"/>
                  </a:solidFill>
                  <a:effectLst/>
                  <a:latin typeface="+mn-lt"/>
                  <a:ea typeface="+mn-ea"/>
                  <a:cs typeface="+mn-cs"/>
                </a:rPr>
                <a:t>Project: </a:t>
              </a:r>
              <a:r>
                <a:rPr lang="en-US" sz="1100" b="0">
                  <a:solidFill>
                    <a:schemeClr val="dk1"/>
                  </a:solidFill>
                  <a:effectLst/>
                  <a:latin typeface="+mn-lt"/>
                  <a:ea typeface="+mn-ea"/>
                  <a:cs typeface="+mn-cs"/>
                </a:rPr>
                <a:t>Biodiversity</a:t>
              </a:r>
              <a:r>
                <a:rPr lang="en-US" sz="1100" b="0" baseline="0">
                  <a:solidFill>
                    <a:schemeClr val="dk1"/>
                  </a:solidFill>
                  <a:effectLst/>
                  <a:latin typeface="+mn-lt"/>
                  <a:ea typeface="+mn-ea"/>
                  <a:cs typeface="+mn-cs"/>
                </a:rPr>
                <a:t> and disease risk</a:t>
              </a:r>
              <a:endParaRPr lang="en-US">
                <a:effectLst/>
              </a:endParaRPr>
            </a:p>
            <a:p>
              <a:r>
                <a:rPr lang="en-US" sz="1100" b="1">
                  <a:solidFill>
                    <a:schemeClr val="dk1"/>
                  </a:solidFill>
                  <a:effectLst/>
                  <a:latin typeface="+mn-lt"/>
                  <a:ea typeface="+mn-ea"/>
                  <a:cs typeface="+mn-cs"/>
                </a:rPr>
                <a:t>Department: </a:t>
              </a:r>
              <a:r>
                <a:rPr lang="en-US" sz="1100" b="0">
                  <a:solidFill>
                    <a:schemeClr val="dk1"/>
                  </a:solidFill>
                  <a:effectLst/>
                  <a:latin typeface="+mn-lt"/>
                  <a:ea typeface="+mn-ea"/>
                  <a:cs typeface="+mn-cs"/>
                </a:rPr>
                <a:t>Coastal</a:t>
              </a:r>
              <a:r>
                <a:rPr lang="en-US" sz="1100" b="0" baseline="0">
                  <a:solidFill>
                    <a:schemeClr val="dk1"/>
                  </a:solidFill>
                  <a:effectLst/>
                  <a:latin typeface="+mn-lt"/>
                  <a:ea typeface="+mn-ea"/>
                  <a:cs typeface="+mn-cs"/>
                </a:rPr>
                <a:t> systems; Marine microbiology</a:t>
              </a:r>
              <a:endParaRPr lang="en-US">
                <a:effectLst/>
              </a:endParaRPr>
            </a:p>
            <a:p>
              <a:r>
                <a:rPr lang="en-US" sz="1100" b="1">
                  <a:solidFill>
                    <a:schemeClr val="dk1"/>
                  </a:solidFill>
                  <a:effectLst/>
                  <a:latin typeface="+mn-lt"/>
                  <a:ea typeface="+mn-ea"/>
                  <a:cs typeface="+mn-cs"/>
                </a:rPr>
                <a:t>Instuitute: </a:t>
              </a:r>
              <a:r>
                <a:rPr lang="en-US" sz="1100" b="0">
                  <a:solidFill>
                    <a:schemeClr val="dk1"/>
                  </a:solidFill>
                  <a:effectLst/>
                  <a:latin typeface="+mn-lt"/>
                  <a:ea typeface="+mn-ea"/>
                  <a:cs typeface="+mn-cs"/>
                </a:rPr>
                <a:t>NIOZ Netherlands Institute</a:t>
              </a:r>
              <a:r>
                <a:rPr lang="en-US" sz="1100" b="0" baseline="0">
                  <a:solidFill>
                    <a:schemeClr val="dk1"/>
                  </a:solidFill>
                  <a:effectLst/>
                  <a:latin typeface="+mn-lt"/>
                  <a:ea typeface="+mn-ea"/>
                  <a:cs typeface="+mn-cs"/>
                </a:rPr>
                <a:t> for Sea Research, Texel</a:t>
              </a:r>
              <a:endParaRPr lang="en-US">
                <a:effectLst/>
              </a:endParaRPr>
            </a:p>
            <a:p>
              <a:r>
                <a:rPr lang="en-US" sz="1100" b="1">
                  <a:solidFill>
                    <a:schemeClr val="dk1"/>
                  </a:solidFill>
                  <a:effectLst/>
                  <a:latin typeface="+mn-lt"/>
                  <a:ea typeface="+mn-ea"/>
                  <a:cs typeface="+mn-cs"/>
                </a:rPr>
                <a:t>Principle </a:t>
              </a:r>
              <a:r>
                <a:rPr lang="en-US" sz="1100" b="1" baseline="0">
                  <a:solidFill>
                    <a:schemeClr val="dk1"/>
                  </a:solidFill>
                  <a:effectLst/>
                  <a:latin typeface="+mn-lt"/>
                  <a:ea typeface="+mn-ea"/>
                  <a:cs typeface="+mn-cs"/>
                </a:rPr>
                <a:t> Researcher: </a:t>
              </a:r>
              <a:r>
                <a:rPr lang="en-US" sz="1100" b="0" baseline="0">
                  <a:solidFill>
                    <a:schemeClr val="dk1"/>
                  </a:solidFill>
                  <a:effectLst/>
                  <a:latin typeface="+mn-lt"/>
                  <a:ea typeface="+mn-ea"/>
                  <a:cs typeface="+mn-cs"/>
                </a:rPr>
                <a:t>Jennifer E. Welsh</a:t>
              </a:r>
              <a:endParaRPr lang="en-US">
                <a:effectLst/>
              </a:endParaRPr>
            </a:p>
            <a:p>
              <a:r>
                <a:rPr lang="en-US" sz="1100" b="1" baseline="0">
                  <a:solidFill>
                    <a:schemeClr val="dk1"/>
                  </a:solidFill>
                  <a:effectLst/>
                  <a:latin typeface="+mn-lt"/>
                  <a:ea typeface="+mn-ea"/>
                  <a:cs typeface="+mn-cs"/>
                </a:rPr>
                <a:t>Assistants/students: </a:t>
              </a:r>
              <a:r>
                <a:rPr lang="en-US" sz="1100" b="0" baseline="0">
                  <a:solidFill>
                    <a:schemeClr val="dk1"/>
                  </a:solidFill>
                  <a:effectLst/>
                  <a:latin typeface="+mn-lt"/>
                  <a:ea typeface="+mn-ea"/>
                  <a:cs typeface="+mn-cs"/>
                </a:rPr>
                <a:t>Peter Steenhuis (MSc); Karlos Ribeiro de Moraes (assistant)</a:t>
              </a:r>
              <a:endParaRPr lang="en-US">
                <a:effectLst/>
              </a:endParaRPr>
            </a:p>
            <a:p>
              <a:r>
                <a:rPr lang="en-US" sz="1100" b="1" baseline="0">
                  <a:solidFill>
                    <a:schemeClr val="dk1"/>
                  </a:solidFill>
                  <a:effectLst/>
                  <a:latin typeface="+mn-lt"/>
                  <a:ea typeface="+mn-ea"/>
                  <a:cs typeface="+mn-cs"/>
                </a:rPr>
                <a:t>Project Leader(s): </a:t>
              </a:r>
              <a:r>
                <a:rPr lang="en-US" sz="1100" b="0" baseline="0">
                  <a:solidFill>
                    <a:schemeClr val="dk1"/>
                  </a:solidFill>
                  <a:effectLst/>
                  <a:latin typeface="+mn-lt"/>
                  <a:ea typeface="+mn-ea"/>
                  <a:cs typeface="+mn-cs"/>
                </a:rPr>
                <a:t>Corina Brussaard and </a:t>
              </a:r>
              <a:r>
                <a:rPr lang="en-US" sz="1100" b="0" baseline="0">
                  <a:solidFill>
                    <a:schemeClr val="dk1"/>
                  </a:solidFill>
                  <a:effectLst/>
                  <a:latin typeface="+mn-lt"/>
                  <a:ea typeface="+mn-ea"/>
                  <a:cs typeface="+mn-cs"/>
                </a:rPr>
                <a:t>David W. Thieltges</a:t>
              </a:r>
              <a:endParaRPr lang="en-US" sz="1100" b="0" baseline="0">
                <a:solidFill>
                  <a:schemeClr val="dk1"/>
                </a:solidFill>
                <a:effectLst/>
                <a:latin typeface="+mn-lt"/>
                <a:ea typeface="+mn-ea"/>
                <a:cs typeface="+mn-cs"/>
              </a:endParaRPr>
            </a:p>
            <a:p>
              <a:r>
                <a:rPr lang="en-US" sz="1100" b="1" baseline="0">
                  <a:solidFill>
                    <a:schemeClr val="dk1"/>
                  </a:solidFill>
                  <a:effectLst/>
                  <a:latin typeface="+mn-lt"/>
                  <a:ea typeface="+mn-ea"/>
                  <a:cs typeface="+mn-cs"/>
                </a:rPr>
                <a:t>Date: </a:t>
              </a:r>
              <a:r>
                <a:rPr lang="en-US" sz="1100" b="0" baseline="0">
                  <a:solidFill>
                    <a:schemeClr val="dk1"/>
                  </a:solidFill>
                  <a:effectLst/>
                  <a:latin typeface="+mn-lt"/>
                  <a:ea typeface="+mn-ea"/>
                  <a:cs typeface="+mn-cs"/>
                </a:rPr>
                <a:t>2014-15</a:t>
              </a:r>
              <a:endParaRPr lang="en-US" b="0">
                <a:effectLst/>
              </a:endParaRPr>
            </a:p>
            <a:p>
              <a:r>
                <a:rPr lang="en-US" sz="1100" b="1" baseline="0">
                  <a:solidFill>
                    <a:schemeClr val="dk1"/>
                  </a:solidFill>
                  <a:effectLst/>
                  <a:latin typeface="+mn-lt"/>
                  <a:ea typeface="+mn-ea"/>
                  <a:cs typeface="+mn-cs"/>
                </a:rPr>
                <a:t>Organisms Used: </a:t>
              </a:r>
              <a:r>
                <a:rPr lang="en-US" sz="1100" b="0" i="1" baseline="0">
                  <a:solidFill>
                    <a:schemeClr val="dk1"/>
                  </a:solidFill>
                  <a:effectLst/>
                  <a:latin typeface="+mn-lt"/>
                  <a:ea typeface="+mn-ea"/>
                  <a:cs typeface="+mn-cs"/>
                </a:rPr>
                <a:t>Pheaocystis globosa </a:t>
              </a:r>
              <a:r>
                <a:rPr lang="en-US" sz="1100" b="0" baseline="0">
                  <a:solidFill>
                    <a:schemeClr val="dk1"/>
                  </a:solidFill>
                  <a:effectLst/>
                  <a:latin typeface="+mn-lt"/>
                  <a:ea typeface="+mn-ea"/>
                  <a:cs typeface="+mn-cs"/>
                </a:rPr>
                <a:t>virus PgV 07T; the breadcrumb sponge </a:t>
              </a:r>
              <a:r>
                <a:rPr lang="en-US" sz="1100" b="0" i="1">
                  <a:solidFill>
                    <a:schemeClr val="dk1"/>
                  </a:solidFill>
                  <a:effectLst/>
                  <a:latin typeface="+mn-lt"/>
                  <a:ea typeface="+mn-ea"/>
                  <a:cs typeface="+mn-cs"/>
                </a:rPr>
                <a:t>Halichondria panicea.</a:t>
              </a:r>
            </a:p>
            <a:p>
              <a:endParaRPr lang="en-US" sz="1100" b="1" i="0">
                <a:solidFill>
                  <a:schemeClr val="dk1"/>
                </a:solidFill>
                <a:effectLst/>
                <a:latin typeface="+mn-lt"/>
                <a:ea typeface="+mn-ea"/>
                <a:cs typeface="+mn-cs"/>
              </a:endParaRPr>
            </a:p>
            <a:p>
              <a:endParaRPr lang="en-US" sz="1100" b="1"/>
            </a:p>
            <a:p>
              <a:r>
                <a:rPr lang="en-US" sz="1100" b="1"/>
                <a:t>Method:</a:t>
              </a:r>
            </a:p>
            <a:p>
              <a:r>
                <a:rPr lang="en-US" sz="1100" baseline="0">
                  <a:solidFill>
                    <a:schemeClr val="dk1"/>
                  </a:solidFill>
                  <a:effectLst/>
                  <a:latin typeface="+mn-lt"/>
                  <a:ea typeface="+mn-ea"/>
                  <a:cs typeface="+mn-cs"/>
                </a:rPr>
                <a:t>Data collection:</a:t>
              </a:r>
              <a:endParaRPr lang="en-US">
                <a:effectLst/>
              </a:endParaRPr>
            </a:p>
            <a:p>
              <a:r>
                <a:rPr lang="en-US" sz="1100" baseline="0">
                  <a:solidFill>
                    <a:schemeClr val="dk1"/>
                  </a:solidFill>
                  <a:effectLst/>
                  <a:latin typeface="+mn-lt"/>
                  <a:ea typeface="+mn-ea"/>
                  <a:cs typeface="+mn-cs"/>
                </a:rPr>
                <a:t>Research method: Laboratory based experiments (Nioz, Texel, Netherlands)</a:t>
              </a:r>
              <a:endParaRPr lang="en-US">
                <a:effectLst/>
              </a:endParaRPr>
            </a:p>
            <a:p>
              <a:r>
                <a:rPr lang="en-US" sz="1100" baseline="0">
                  <a:solidFill>
                    <a:schemeClr val="dk1"/>
                  </a:solidFill>
                  <a:effectLst/>
                  <a:latin typeface="+mn-lt"/>
                  <a:ea typeface="+mn-ea"/>
                  <a:cs typeface="+mn-cs"/>
                </a:rPr>
                <a:t>Species used: Phaeocyctis globosa virus PgV07T; breadcrumb sponge (</a:t>
              </a:r>
              <a:r>
                <a:rPr lang="en-US" sz="1100" b="0" i="0">
                  <a:solidFill>
                    <a:schemeClr val="dk1"/>
                  </a:solidFill>
                  <a:effectLst/>
                  <a:latin typeface="+mn-lt"/>
                  <a:ea typeface="+mn-ea"/>
                  <a:cs typeface="+mn-cs"/>
                </a:rPr>
                <a:t>Halichondria panicea)</a:t>
              </a:r>
              <a:endParaRPr lang="en-US">
                <a:effectLst/>
              </a:endParaRPr>
            </a:p>
            <a:p>
              <a:r>
                <a:rPr lang="en-US" sz="1100" baseline="0">
                  <a:solidFill>
                    <a:schemeClr val="dk1"/>
                  </a:solidFill>
                  <a:effectLst/>
                  <a:latin typeface="+mn-lt"/>
                  <a:ea typeface="+mn-ea"/>
                  <a:cs typeface="+mn-cs"/>
                </a:rPr>
                <a:t>Data collection discription: Experimental set-up consisted of small plastic pots filled with lysate of a known viral abundance and placed in a room of a constance temperature of 15°C .   </a:t>
              </a:r>
              <a:endParaRPr lang="en-US">
                <a:effectLst/>
              </a:endParaRPr>
            </a:p>
            <a:p>
              <a:r>
                <a:rPr lang="en-GB" sz="1100" baseline="0">
                  <a:solidFill>
                    <a:schemeClr val="dk1"/>
                  </a:solidFill>
                  <a:effectLst/>
                  <a:latin typeface="+mn-lt"/>
                  <a:ea typeface="+mn-ea"/>
                  <a:cs typeface="+mn-cs"/>
                </a:rPr>
                <a:t>P</a:t>
              </a:r>
              <a:r>
                <a:rPr lang="en-GB" sz="1100">
                  <a:solidFill>
                    <a:schemeClr val="dk1"/>
                  </a:solidFill>
                  <a:effectLst/>
                  <a:latin typeface="+mn-lt"/>
                  <a:ea typeface="+mn-ea"/>
                  <a:cs typeface="+mn-cs"/>
                </a:rPr>
                <a:t>olystyrene pots with 80 mL 0.2 µm filtered sea water containing PgVs at the set abundance. </a:t>
              </a:r>
              <a:endParaRPr lang="en-US">
                <a:effectLst/>
              </a:endParaRPr>
            </a:p>
            <a:p>
              <a:r>
                <a:rPr lang="en-GB" sz="1100">
                  <a:solidFill>
                    <a:schemeClr val="dk1"/>
                  </a:solidFill>
                  <a:effectLst/>
                  <a:latin typeface="+mn-lt"/>
                  <a:ea typeface="+mn-ea"/>
                  <a:cs typeface="+mn-cs"/>
                </a:rPr>
                <a:t>Control pots contained only PgV or only the non-host organism in sterile sea water.</a:t>
              </a:r>
              <a:endParaRPr lang="en-US" sz="1100">
                <a:solidFill>
                  <a:schemeClr val="dk1"/>
                </a:solidFill>
                <a:effectLst/>
                <a:latin typeface="+mn-lt"/>
                <a:ea typeface="+mn-ea"/>
                <a:cs typeface="+mn-cs"/>
              </a:endParaRPr>
            </a:p>
            <a:p>
              <a:r>
                <a:rPr lang="en-US" sz="1100" baseline="0">
                  <a:solidFill>
                    <a:schemeClr val="dk1"/>
                  </a:solidFill>
                  <a:effectLst/>
                  <a:latin typeface="+mn-lt"/>
                  <a:ea typeface="+mn-ea"/>
                  <a:cs typeface="+mn-cs"/>
                </a:rPr>
                <a:t>Each replicate was </a:t>
              </a:r>
              <a:r>
                <a:rPr lang="en-GB" sz="1100">
                  <a:solidFill>
                    <a:schemeClr val="dk1"/>
                  </a:solidFill>
                  <a:effectLst/>
                  <a:latin typeface="+mn-lt"/>
                  <a:ea typeface="+mn-ea"/>
                  <a:cs typeface="+mn-cs"/>
                </a:rPr>
                <a:t>spiked (adding new PgV) every 20 minutes with about 6 x 10</a:t>
              </a:r>
              <a:r>
                <a:rPr lang="en-GB" sz="1100" baseline="30000">
                  <a:solidFill>
                    <a:schemeClr val="dk1"/>
                  </a:solidFill>
                  <a:effectLst/>
                  <a:latin typeface="+mn-lt"/>
                  <a:ea typeface="+mn-ea"/>
                  <a:cs typeface="+mn-cs"/>
                </a:rPr>
                <a:t>7</a:t>
              </a:r>
              <a:r>
                <a:rPr lang="en-GB" sz="1100">
                  <a:solidFill>
                    <a:schemeClr val="dk1"/>
                  </a:solidFill>
                  <a:effectLst/>
                  <a:latin typeface="+mn-lt"/>
                  <a:ea typeface="+mn-ea"/>
                  <a:cs typeface="+mn-cs"/>
                </a:rPr>
                <a:t> PgV mL</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(4 mL lysate) to avoid PgV depletion. At every spike moment a pre- and post-spike sample was taken for PgV enumeration. Between the spike moments a clearance rate and ingestion rate was calculated using the formula of Riisgard (2001) and Tackx and van de Vrie (1985), respectively. Controls consisted of (1) sponge spiked with medium (PgV-free) to test for disturbance effect due to spiking (n = 4), and (2) only PgV with additional PgV-spiking every 20 minutes to obtain the ultimate PgV abundance without the sponge present (n = 4). </a:t>
              </a:r>
            </a:p>
            <a:p>
              <a:endParaRPr lang="en-US">
                <a:effectLst/>
              </a:endParaRPr>
            </a:p>
            <a:p>
              <a:r>
                <a:rPr lang="en-GB" sz="1100">
                  <a:solidFill>
                    <a:schemeClr val="dk1"/>
                  </a:solidFill>
                  <a:effectLst/>
                  <a:latin typeface="+mn-lt"/>
                  <a:ea typeface="+mn-ea"/>
                  <a:cs typeface="+mn-cs"/>
                </a:rPr>
                <a:t>Data proccessing and analysis:</a:t>
              </a:r>
              <a:endParaRPr lang="en-US">
                <a:effectLst/>
              </a:endParaRPr>
            </a:p>
            <a:p>
              <a:pPr eaLnBrk="1" fontAlgn="auto" latinLnBrk="0" hangingPunct="1"/>
              <a:r>
                <a:rPr lang="en-GB" sz="1100">
                  <a:solidFill>
                    <a:schemeClr val="dk1"/>
                  </a:solidFill>
                  <a:effectLst/>
                  <a:latin typeface="+mn-lt"/>
                  <a:ea typeface="+mn-ea"/>
                  <a:cs typeface="+mn-cs"/>
                </a:rPr>
                <a:t>For the enumeration of PgV using flow cytometry, the stored samples were thawed and diluted in sterile 0.2 µm filtered TE buffer (10:1 Tris-EDTA, pH 8.2; Minisart high flow Syringe Filter, Sartorius A.G., Göttingen, Germany) as described by Mojica &amp; Brussaard (2014). Next, they were stained with the nucleic acid-specific dye SYBR Green I (Invitrogen-Molecular Probes) for 10 minutes in the dark at 80°C. PgVs were enumerated using a BD FACSCanto™ flow cytometer (BD Biosciences)</a:t>
              </a:r>
              <a:r>
                <a:rPr lang="en-GB" sz="1100" i="1">
                  <a:solidFill>
                    <a:schemeClr val="dk1"/>
                  </a:solidFill>
                  <a:effectLst/>
                  <a:latin typeface="+mn-lt"/>
                  <a:ea typeface="+mn-ea"/>
                  <a:cs typeface="+mn-cs"/>
                </a:rPr>
                <a:t> </a:t>
              </a:r>
              <a:r>
                <a:rPr lang="en-GB" sz="1100">
                  <a:solidFill>
                    <a:schemeClr val="dk1"/>
                  </a:solidFill>
                  <a:effectLst/>
                  <a:latin typeface="+mn-lt"/>
                  <a:ea typeface="+mn-ea"/>
                  <a:cs typeface="+mn-cs"/>
                </a:rPr>
                <a:t>following Brussaard </a:t>
              </a:r>
              <a:r>
                <a:rPr lang="en-GB" sz="1100" i="1">
                  <a:solidFill>
                    <a:schemeClr val="dk1"/>
                  </a:solidFill>
                  <a:effectLst/>
                  <a:latin typeface="+mn-lt"/>
                  <a:ea typeface="+mn-ea"/>
                  <a:cs typeface="+mn-cs"/>
                </a:rPr>
                <a:t>et al.</a:t>
              </a:r>
              <a:r>
                <a:rPr lang="en-GB" sz="1100">
                  <a:solidFill>
                    <a:schemeClr val="dk1"/>
                  </a:solidFill>
                  <a:effectLst/>
                  <a:latin typeface="+mn-lt"/>
                  <a:ea typeface="+mn-ea"/>
                  <a:cs typeface="+mn-cs"/>
                </a:rPr>
                <a:t> (2000). The trigger was set on the green fluorescence for the detection of nucleic acids-SYBR I complex (Fig. 1A). Samples were run for 1 minute at a delivery rate of ± 55 µL min</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Data were processed using FCS Express 4 software (De Novo Software). </a:t>
              </a:r>
              <a:r>
                <a:rPr lang="en-GB" sz="1100" i="1">
                  <a:solidFill>
                    <a:schemeClr val="dk1"/>
                  </a:solidFill>
                  <a:effectLst/>
                  <a:latin typeface="+mn-lt"/>
                  <a:ea typeface="+mn-ea"/>
                  <a:cs typeface="+mn-cs"/>
                </a:rPr>
                <a:t>P. globosa</a:t>
              </a:r>
              <a:r>
                <a:rPr lang="en-GB" sz="1100">
                  <a:solidFill>
                    <a:schemeClr val="dk1"/>
                  </a:solidFill>
                  <a:effectLst/>
                  <a:latin typeface="+mn-lt"/>
                  <a:ea typeface="+mn-ea"/>
                  <a:cs typeface="+mn-cs"/>
                </a:rPr>
                <a:t> cells were enumerated using the BD Accuri C6 flow cytometer (BD Bioscience). The thawed samples were analysed for 30 seconds at a delivery rate of 35 µL min</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having the discriminator set on the chlorophyll red autofluorescence (Fig. 1B). The removal of PgV and </a:t>
              </a:r>
              <a:r>
                <a:rPr lang="en-GB" sz="1100" i="1">
                  <a:solidFill>
                    <a:schemeClr val="dk1"/>
                  </a:solidFill>
                  <a:effectLst/>
                  <a:latin typeface="+mn-lt"/>
                  <a:ea typeface="+mn-ea"/>
                  <a:cs typeface="+mn-cs"/>
                </a:rPr>
                <a:t>P. globosa</a:t>
              </a:r>
              <a:r>
                <a:rPr lang="en-GB" sz="1100">
                  <a:solidFill>
                    <a:schemeClr val="dk1"/>
                  </a:solidFill>
                  <a:effectLst/>
                  <a:latin typeface="+mn-lt"/>
                  <a:ea typeface="+mn-ea"/>
                  <a:cs typeface="+mn-cs"/>
                </a:rPr>
                <a:t> was statistically tested using the paired t-test (using R, R Core Team 2014).</a:t>
              </a:r>
              <a:endParaRPr lang="en-US">
                <a:effectLst/>
              </a:endParaRPr>
            </a:p>
            <a:p>
              <a:pPr eaLnBrk="1" fontAlgn="auto" latinLnBrk="0" hangingPunct="1"/>
              <a:r>
                <a:rPr lang="en-GB" sz="1100">
                  <a:solidFill>
                    <a:schemeClr val="dk1"/>
                  </a:solidFill>
                  <a:effectLst/>
                  <a:latin typeface="+mn-lt"/>
                  <a:ea typeface="+mn-ea"/>
                  <a:cs typeface="+mn-cs"/>
                </a:rPr>
                <a:t>For the clearance rate </a:t>
              </a:r>
              <a:r>
                <a:rPr lang="en-GB" sz="1100" i="1">
                  <a:solidFill>
                    <a:schemeClr val="dk1"/>
                  </a:solidFill>
                  <a:effectLst/>
                  <a:latin typeface="+mn-lt"/>
                  <a:ea typeface="+mn-ea"/>
                  <a:cs typeface="+mn-cs"/>
                </a:rPr>
                <a:t>Cl</a:t>
              </a:r>
              <a:r>
                <a:rPr lang="en-GB" sz="1100">
                  <a:solidFill>
                    <a:schemeClr val="dk1"/>
                  </a:solidFill>
                  <a:effectLst/>
                  <a:latin typeface="+mn-lt"/>
                  <a:ea typeface="+mn-ea"/>
                  <a:cs typeface="+mn-cs"/>
                </a:rPr>
                <a:t> (volume of water cleared of suspended particles per unit of time) and the ingestion rate </a:t>
              </a:r>
              <a:r>
                <a:rPr lang="en-GB" sz="1100" i="1">
                  <a:solidFill>
                    <a:schemeClr val="dk1"/>
                  </a:solidFill>
                  <a:effectLst/>
                  <a:latin typeface="+mn-lt"/>
                  <a:ea typeface="+mn-ea"/>
                  <a:cs typeface="+mn-cs"/>
                </a:rPr>
                <a:t>In</a:t>
              </a:r>
              <a:r>
                <a:rPr lang="en-GB" sz="1100">
                  <a:solidFill>
                    <a:schemeClr val="dk1"/>
                  </a:solidFill>
                  <a:effectLst/>
                  <a:latin typeface="+mn-lt"/>
                  <a:ea typeface="+mn-ea"/>
                  <a:cs typeface="+mn-cs"/>
                </a:rPr>
                <a:t> (number of particles ingested per individual per unit of time) were calculated from the reduction in PgV abundance over time, using the respective formulas: </a:t>
              </a:r>
              <a14:m>
                <m:oMath xmlns:m="http://schemas.openxmlformats.org/officeDocument/2006/math">
                  <m:r>
                    <a:rPr lang="en-GB" sz="1100" i="1">
                      <a:solidFill>
                        <a:schemeClr val="dk1"/>
                      </a:solidFill>
                      <a:effectLst/>
                      <a:latin typeface="Cambria Math" panose="02040503050406030204" pitchFamily="18" charset="0"/>
                      <a:ea typeface="+mn-ea"/>
                      <a:cs typeface="+mn-cs"/>
                    </a:rPr>
                    <m:t>𝐶𝑙</m:t>
                  </m:r>
                  <m:r>
                    <a:rPr lang="en-GB" sz="1100" i="1">
                      <a:solidFill>
                        <a:schemeClr val="dk1"/>
                      </a:solidFill>
                      <a:effectLst/>
                      <a:latin typeface="Cambria Math" panose="02040503050406030204" pitchFamily="18" charset="0"/>
                      <a:ea typeface="+mn-ea"/>
                      <a:cs typeface="+mn-cs"/>
                    </a:rPr>
                    <m:t>=(</m:t>
                  </m:r>
                  <m:sSub>
                    <m:sSubPr>
                      <m:ctrlPr>
                        <a:rPr lang="en-US" sz="1100" i="1">
                          <a:solidFill>
                            <a:schemeClr val="dk1"/>
                          </a:solidFill>
                          <a:effectLst/>
                          <a:latin typeface="Cambria Math" panose="02040503050406030204" pitchFamily="18" charset="0"/>
                          <a:ea typeface="+mn-ea"/>
                          <a:cs typeface="+mn-cs"/>
                        </a:rPr>
                      </m:ctrlPr>
                    </m:sSubPr>
                    <m:e>
                      <m:r>
                        <a:rPr lang="en-GB" sz="1100" i="1">
                          <a:solidFill>
                            <a:schemeClr val="dk1"/>
                          </a:solidFill>
                          <a:effectLst/>
                          <a:latin typeface="Cambria Math" panose="02040503050406030204" pitchFamily="18" charset="0"/>
                          <a:ea typeface="+mn-ea"/>
                          <a:cs typeface="+mn-cs"/>
                        </a:rPr>
                        <m:t>𝑉</m:t>
                      </m:r>
                    </m:e>
                    <m:sub>
                      <m:r>
                        <a:rPr lang="en-GB" sz="1100" i="1">
                          <a:solidFill>
                            <a:schemeClr val="dk1"/>
                          </a:solidFill>
                          <a:effectLst/>
                          <a:latin typeface="Cambria Math" panose="02040503050406030204" pitchFamily="18" charset="0"/>
                          <a:ea typeface="+mn-ea"/>
                          <a:cs typeface="+mn-cs"/>
                        </a:rPr>
                        <m:t>𝑤</m:t>
                      </m:r>
                    </m:sub>
                  </m:sSub>
                  <m:r>
                    <a:rPr lang="en-GB" sz="1100" i="1">
                      <a:solidFill>
                        <a:schemeClr val="dk1"/>
                      </a:solidFill>
                      <a:effectLst/>
                      <a:latin typeface="Cambria Math" panose="02040503050406030204" pitchFamily="18" charset="0"/>
                      <a:ea typeface="+mn-ea"/>
                      <a:cs typeface="+mn-cs"/>
                    </a:rPr>
                    <m:t>/</m:t>
                  </m:r>
                  <m:r>
                    <a:rPr lang="en-GB" sz="1100" i="1">
                      <a:solidFill>
                        <a:schemeClr val="dk1"/>
                      </a:solidFill>
                      <a:effectLst/>
                      <a:latin typeface="Cambria Math" panose="02040503050406030204" pitchFamily="18" charset="0"/>
                      <a:ea typeface="+mn-ea"/>
                      <a:cs typeface="+mn-cs"/>
                    </a:rPr>
                    <m:t>𝑁𝑡</m:t>
                  </m:r>
                  <m:r>
                    <a:rPr lang="en-GB" sz="1100" i="1">
                      <a:solidFill>
                        <a:schemeClr val="dk1"/>
                      </a:solidFill>
                      <a:effectLst/>
                      <a:latin typeface="Cambria Math" panose="02040503050406030204" pitchFamily="18" charset="0"/>
                      <a:ea typeface="+mn-ea"/>
                      <a:cs typeface="+mn-cs"/>
                    </a:rPr>
                    <m:t>) </m:t>
                  </m:r>
                  <m:r>
                    <m:rPr>
                      <m:sty m:val="p"/>
                    </m:rPr>
                    <a:rPr lang="en-GB" sz="1100">
                      <a:solidFill>
                        <a:schemeClr val="dk1"/>
                      </a:solidFill>
                      <a:effectLst/>
                      <a:latin typeface="Cambria Math" panose="02040503050406030204" pitchFamily="18" charset="0"/>
                      <a:ea typeface="+mn-ea"/>
                      <a:cs typeface="+mn-cs"/>
                    </a:rPr>
                    <m:t>ln</m:t>
                  </m:r>
                  <m:r>
                    <a:rPr lang="en-GB" sz="1100" i="1">
                      <a:solidFill>
                        <a:schemeClr val="dk1"/>
                      </a:solidFill>
                      <a:effectLst/>
                      <a:latin typeface="Cambria Math" panose="02040503050406030204" pitchFamily="18" charset="0"/>
                      <a:ea typeface="+mn-ea"/>
                      <a:cs typeface="+mn-cs"/>
                    </a:rPr>
                    <m:t>⁡(</m:t>
                  </m:r>
                  <m:sSub>
                    <m:sSubPr>
                      <m:ctrlPr>
                        <a:rPr lang="en-US" sz="1100" i="1">
                          <a:solidFill>
                            <a:schemeClr val="dk1"/>
                          </a:solidFill>
                          <a:effectLst/>
                          <a:latin typeface="Cambria Math" panose="02040503050406030204" pitchFamily="18" charset="0"/>
                          <a:ea typeface="+mn-ea"/>
                          <a:cs typeface="+mn-cs"/>
                        </a:rPr>
                      </m:ctrlPr>
                    </m:sSubPr>
                    <m:e>
                      <m:r>
                        <a:rPr lang="en-GB" sz="1100" i="1">
                          <a:solidFill>
                            <a:schemeClr val="dk1"/>
                          </a:solidFill>
                          <a:effectLst/>
                          <a:latin typeface="Cambria Math" panose="02040503050406030204" pitchFamily="18" charset="0"/>
                          <a:ea typeface="+mn-ea"/>
                          <a:cs typeface="+mn-cs"/>
                        </a:rPr>
                        <m:t>𝐶</m:t>
                      </m:r>
                    </m:e>
                    <m:sub>
                      <m:r>
                        <a:rPr lang="en-GB" sz="1100" i="1">
                          <a:solidFill>
                            <a:schemeClr val="dk1"/>
                          </a:solidFill>
                          <a:effectLst/>
                          <a:latin typeface="Cambria Math" panose="02040503050406030204" pitchFamily="18" charset="0"/>
                          <a:ea typeface="+mn-ea"/>
                          <a:cs typeface="+mn-cs"/>
                        </a:rPr>
                        <m:t>0</m:t>
                      </m:r>
                    </m:sub>
                  </m:sSub>
                  <m:r>
                    <a:rPr lang="en-GB" sz="1100" i="1">
                      <a:solidFill>
                        <a:schemeClr val="dk1"/>
                      </a:solidFill>
                      <a:effectLst/>
                      <a:latin typeface="Cambria Math" panose="02040503050406030204" pitchFamily="18" charset="0"/>
                      <a:ea typeface="+mn-ea"/>
                      <a:cs typeface="+mn-cs"/>
                    </a:rPr>
                    <m:t>/</m:t>
                  </m:r>
                  <m:sSub>
                    <m:sSubPr>
                      <m:ctrlPr>
                        <a:rPr lang="en-US" sz="1100" i="1">
                          <a:solidFill>
                            <a:schemeClr val="dk1"/>
                          </a:solidFill>
                          <a:effectLst/>
                          <a:latin typeface="Cambria Math" panose="02040503050406030204" pitchFamily="18" charset="0"/>
                          <a:ea typeface="+mn-ea"/>
                          <a:cs typeface="+mn-cs"/>
                        </a:rPr>
                      </m:ctrlPr>
                    </m:sSubPr>
                    <m:e>
                      <m:r>
                        <a:rPr lang="en-GB" sz="1100" i="1">
                          <a:solidFill>
                            <a:schemeClr val="dk1"/>
                          </a:solidFill>
                          <a:effectLst/>
                          <a:latin typeface="Cambria Math" panose="02040503050406030204" pitchFamily="18" charset="0"/>
                          <a:ea typeface="+mn-ea"/>
                          <a:cs typeface="+mn-cs"/>
                        </a:rPr>
                        <m:t>𝐶</m:t>
                      </m:r>
                    </m:e>
                    <m:sub>
                      <m:r>
                        <a:rPr lang="en-GB" sz="1100" i="1">
                          <a:solidFill>
                            <a:schemeClr val="dk1"/>
                          </a:solidFill>
                          <a:effectLst/>
                          <a:latin typeface="Cambria Math" panose="02040503050406030204" pitchFamily="18" charset="0"/>
                          <a:ea typeface="+mn-ea"/>
                          <a:cs typeface="+mn-cs"/>
                        </a:rPr>
                        <m:t>𝑡</m:t>
                      </m:r>
                    </m:sub>
                  </m:sSub>
                  <m:r>
                    <a:rPr lang="en-GB" sz="1100" i="1">
                      <a:solidFill>
                        <a:schemeClr val="dk1"/>
                      </a:solidFill>
                      <a:effectLst/>
                      <a:latin typeface="Cambria Math" panose="02040503050406030204" pitchFamily="18" charset="0"/>
                      <a:ea typeface="+mn-ea"/>
                      <a:cs typeface="+mn-cs"/>
                    </a:rPr>
                    <m:t>) </m:t>
                  </m:r>
                </m:oMath>
              </a14:m>
              <a:r>
                <a:rPr lang="en-GB" sz="1100">
                  <a:solidFill>
                    <a:schemeClr val="dk1"/>
                  </a:solidFill>
                  <a:effectLst/>
                  <a:latin typeface="+mn-lt"/>
                  <a:ea typeface="+mn-ea"/>
                  <a:cs typeface="+mn-cs"/>
                </a:rPr>
                <a:t>(Riisgard 2001) and </a:t>
              </a:r>
              <a14:m>
                <m:oMath xmlns:m="http://schemas.openxmlformats.org/officeDocument/2006/math">
                  <m:r>
                    <a:rPr lang="en-GB" sz="1100" i="1">
                      <a:solidFill>
                        <a:schemeClr val="dk1"/>
                      </a:solidFill>
                      <a:effectLst/>
                      <a:latin typeface="Cambria Math" panose="02040503050406030204" pitchFamily="18" charset="0"/>
                      <a:ea typeface="+mn-ea"/>
                      <a:cs typeface="+mn-cs"/>
                    </a:rPr>
                    <m:t>𝐼𝑛</m:t>
                  </m:r>
                  <m:r>
                    <a:rPr lang="en-GB" sz="1100" i="1">
                      <a:solidFill>
                        <a:schemeClr val="dk1"/>
                      </a:solidFill>
                      <a:effectLst/>
                      <a:latin typeface="Cambria Math" panose="02040503050406030204" pitchFamily="18" charset="0"/>
                      <a:ea typeface="+mn-ea"/>
                      <a:cs typeface="+mn-cs"/>
                    </a:rPr>
                    <m:t>=</m:t>
                  </m:r>
                  <m:sSub>
                    <m:sSubPr>
                      <m:ctrlPr>
                        <a:rPr lang="en-US" sz="1100" i="1">
                          <a:solidFill>
                            <a:schemeClr val="dk1"/>
                          </a:solidFill>
                          <a:effectLst/>
                          <a:latin typeface="Cambria Math" panose="02040503050406030204" pitchFamily="18" charset="0"/>
                          <a:ea typeface="+mn-ea"/>
                          <a:cs typeface="+mn-cs"/>
                        </a:rPr>
                      </m:ctrlPr>
                    </m:sSubPr>
                    <m:e>
                      <m:r>
                        <a:rPr lang="en-GB" sz="1100" i="1">
                          <a:solidFill>
                            <a:schemeClr val="dk1"/>
                          </a:solidFill>
                          <a:effectLst/>
                          <a:latin typeface="Cambria Math" panose="02040503050406030204" pitchFamily="18" charset="0"/>
                          <a:ea typeface="+mn-ea"/>
                          <a:cs typeface="+mn-cs"/>
                        </a:rPr>
                        <m:t>𝑉</m:t>
                      </m:r>
                    </m:e>
                    <m:sub>
                      <m:r>
                        <a:rPr lang="en-GB" sz="1100" i="1">
                          <a:solidFill>
                            <a:schemeClr val="dk1"/>
                          </a:solidFill>
                          <a:effectLst/>
                          <a:latin typeface="Cambria Math" panose="02040503050406030204" pitchFamily="18" charset="0"/>
                          <a:ea typeface="+mn-ea"/>
                          <a:cs typeface="+mn-cs"/>
                        </a:rPr>
                        <m:t>𝑤</m:t>
                      </m:r>
                    </m:sub>
                  </m:sSub>
                  <m:r>
                    <a:rPr lang="en-GB" sz="1100" i="1">
                      <a:solidFill>
                        <a:schemeClr val="dk1"/>
                      </a:solidFill>
                      <a:effectLst/>
                      <a:latin typeface="Cambria Math" panose="02040503050406030204" pitchFamily="18" charset="0"/>
                      <a:ea typeface="+mn-ea"/>
                      <a:cs typeface="+mn-cs"/>
                    </a:rPr>
                    <m:t> </m:t>
                  </m:r>
                  <m:d>
                    <m:dPr>
                      <m:ctrlPr>
                        <a:rPr lang="en-US" sz="1100" i="1">
                          <a:solidFill>
                            <a:schemeClr val="dk1"/>
                          </a:solidFill>
                          <a:effectLst/>
                          <a:latin typeface="Cambria Math" panose="02040503050406030204" pitchFamily="18" charset="0"/>
                          <a:ea typeface="+mn-ea"/>
                          <a:cs typeface="+mn-cs"/>
                        </a:rPr>
                      </m:ctrlPr>
                    </m:dPr>
                    <m:e>
                      <m:sSub>
                        <m:sSubPr>
                          <m:ctrlPr>
                            <a:rPr lang="en-US" sz="1100" i="1">
                              <a:solidFill>
                                <a:schemeClr val="dk1"/>
                              </a:solidFill>
                              <a:effectLst/>
                              <a:latin typeface="Cambria Math" panose="02040503050406030204" pitchFamily="18" charset="0"/>
                              <a:ea typeface="+mn-ea"/>
                              <a:cs typeface="+mn-cs"/>
                            </a:rPr>
                          </m:ctrlPr>
                        </m:sSubPr>
                        <m:e>
                          <m:r>
                            <a:rPr lang="en-GB" sz="1100" i="1">
                              <a:solidFill>
                                <a:schemeClr val="dk1"/>
                              </a:solidFill>
                              <a:effectLst/>
                              <a:latin typeface="Cambria Math" panose="02040503050406030204" pitchFamily="18" charset="0"/>
                              <a:ea typeface="+mn-ea"/>
                              <a:cs typeface="+mn-cs"/>
                            </a:rPr>
                            <m:t>𝐶</m:t>
                          </m:r>
                        </m:e>
                        <m:sub>
                          <m:r>
                            <a:rPr lang="en-GB" sz="1100" i="1">
                              <a:solidFill>
                                <a:schemeClr val="dk1"/>
                              </a:solidFill>
                              <a:effectLst/>
                              <a:latin typeface="Cambria Math" panose="02040503050406030204" pitchFamily="18" charset="0"/>
                              <a:ea typeface="+mn-ea"/>
                              <a:cs typeface="+mn-cs"/>
                            </a:rPr>
                            <m:t>0 </m:t>
                          </m:r>
                        </m:sub>
                      </m:sSub>
                      <m:r>
                        <a:rPr lang="en-GB" sz="1100" i="1">
                          <a:solidFill>
                            <a:schemeClr val="dk1"/>
                          </a:solidFill>
                          <a:effectLst/>
                          <a:latin typeface="Cambria Math" panose="02040503050406030204" pitchFamily="18" charset="0"/>
                          <a:ea typeface="+mn-ea"/>
                          <a:cs typeface="+mn-cs"/>
                        </a:rPr>
                        <m:t>− </m:t>
                      </m:r>
                      <m:sSub>
                        <m:sSubPr>
                          <m:ctrlPr>
                            <a:rPr lang="en-US" sz="1100" i="1">
                              <a:solidFill>
                                <a:schemeClr val="dk1"/>
                              </a:solidFill>
                              <a:effectLst/>
                              <a:latin typeface="Cambria Math" panose="02040503050406030204" pitchFamily="18" charset="0"/>
                              <a:ea typeface="+mn-ea"/>
                              <a:cs typeface="+mn-cs"/>
                            </a:rPr>
                          </m:ctrlPr>
                        </m:sSubPr>
                        <m:e>
                          <m:r>
                            <a:rPr lang="en-GB" sz="1100" i="1">
                              <a:solidFill>
                                <a:schemeClr val="dk1"/>
                              </a:solidFill>
                              <a:effectLst/>
                              <a:latin typeface="Cambria Math" panose="02040503050406030204" pitchFamily="18" charset="0"/>
                              <a:ea typeface="+mn-ea"/>
                              <a:cs typeface="+mn-cs"/>
                            </a:rPr>
                            <m:t>𝐶</m:t>
                          </m:r>
                        </m:e>
                        <m:sub>
                          <m:r>
                            <a:rPr lang="en-GB" sz="1100" i="1">
                              <a:solidFill>
                                <a:schemeClr val="dk1"/>
                              </a:solidFill>
                              <a:effectLst/>
                              <a:latin typeface="Cambria Math" panose="02040503050406030204" pitchFamily="18" charset="0"/>
                              <a:ea typeface="+mn-ea"/>
                              <a:cs typeface="+mn-cs"/>
                            </a:rPr>
                            <m:t>𝑡</m:t>
                          </m:r>
                        </m:sub>
                      </m:sSub>
                    </m:e>
                  </m:d>
                  <m:r>
                    <a:rPr lang="en-GB" sz="1100" i="1">
                      <a:solidFill>
                        <a:schemeClr val="dk1"/>
                      </a:solidFill>
                      <a:effectLst/>
                      <a:latin typeface="Cambria Math" panose="02040503050406030204" pitchFamily="18" charset="0"/>
                      <a:ea typeface="+mn-ea"/>
                      <a:cs typeface="+mn-cs"/>
                    </a:rPr>
                    <m:t> / </m:t>
                  </m:r>
                  <m:r>
                    <a:rPr lang="en-GB" sz="1100" i="1">
                      <a:solidFill>
                        <a:schemeClr val="dk1"/>
                      </a:solidFill>
                      <a:effectLst/>
                      <a:latin typeface="Cambria Math" panose="02040503050406030204" pitchFamily="18" charset="0"/>
                      <a:ea typeface="+mn-ea"/>
                      <a:cs typeface="+mn-cs"/>
                    </a:rPr>
                    <m:t>𝑁𝑡</m:t>
                  </m:r>
                </m:oMath>
              </a14:m>
              <a:r>
                <a:rPr lang="en-GB" sz="1100">
                  <a:solidFill>
                    <a:schemeClr val="dk1"/>
                  </a:solidFill>
                  <a:effectLst/>
                  <a:latin typeface="+mn-lt"/>
                  <a:ea typeface="+mn-ea"/>
                  <a:cs typeface="+mn-cs"/>
                </a:rPr>
                <a:t> (Tackx &amp; Van de Vie 1985), where V</a:t>
              </a:r>
              <a:r>
                <a:rPr lang="en-GB" sz="1100" baseline="-25000">
                  <a:solidFill>
                    <a:schemeClr val="dk1"/>
                  </a:solidFill>
                  <a:effectLst/>
                  <a:latin typeface="+mn-lt"/>
                  <a:ea typeface="+mn-ea"/>
                  <a:cs typeface="+mn-cs"/>
                </a:rPr>
                <a:t>w</a:t>
              </a:r>
              <a:r>
                <a:rPr lang="en-GB" sz="1100">
                  <a:solidFill>
                    <a:schemeClr val="dk1"/>
                  </a:solidFill>
                  <a:effectLst/>
                  <a:latin typeface="+mn-lt"/>
                  <a:ea typeface="+mn-ea"/>
                  <a:cs typeface="+mn-cs"/>
                </a:rPr>
                <a:t> is the sea water volume, </a:t>
              </a:r>
              <a:r>
                <a:rPr lang="en-GB" sz="1100" i="1">
                  <a:solidFill>
                    <a:schemeClr val="dk1"/>
                  </a:solidFill>
                  <a:effectLst/>
                  <a:latin typeface="+mn-lt"/>
                  <a:ea typeface="+mn-ea"/>
                  <a:cs typeface="+mn-cs"/>
                </a:rPr>
                <a:t>N </a:t>
              </a:r>
              <a:r>
                <a:rPr lang="en-GB" sz="1100">
                  <a:solidFill>
                    <a:schemeClr val="dk1"/>
                  </a:solidFill>
                  <a:effectLst/>
                  <a:latin typeface="+mn-lt"/>
                  <a:ea typeface="+mn-ea"/>
                  <a:cs typeface="+mn-cs"/>
                </a:rPr>
                <a:t>is</a:t>
              </a:r>
              <a:r>
                <a:rPr lang="en-GB" sz="1100" i="1">
                  <a:solidFill>
                    <a:schemeClr val="dk1"/>
                  </a:solidFill>
                  <a:effectLst/>
                  <a:latin typeface="+mn-lt"/>
                  <a:ea typeface="+mn-ea"/>
                  <a:cs typeface="+mn-cs"/>
                </a:rPr>
                <a:t> </a:t>
              </a:r>
              <a:r>
                <a:rPr lang="en-GB" sz="1100">
                  <a:solidFill>
                    <a:schemeClr val="dk1"/>
                  </a:solidFill>
                  <a:effectLst/>
                  <a:latin typeface="+mn-lt"/>
                  <a:ea typeface="+mn-ea"/>
                  <a:cs typeface="+mn-cs"/>
                </a:rPr>
                <a:t>the  number of individuals and </a:t>
              </a:r>
              <a:r>
                <a:rPr lang="en-GB" sz="1100" i="1">
                  <a:solidFill>
                    <a:schemeClr val="dk1"/>
                  </a:solidFill>
                  <a:effectLst/>
                  <a:latin typeface="+mn-lt"/>
                  <a:ea typeface="+mn-ea"/>
                  <a:cs typeface="+mn-cs"/>
                </a:rPr>
                <a:t>C</a:t>
              </a:r>
              <a:r>
                <a:rPr lang="en-GB" sz="1100" i="1" baseline="-25000">
                  <a:solidFill>
                    <a:schemeClr val="dk1"/>
                  </a:solidFill>
                  <a:effectLst/>
                  <a:latin typeface="+mn-lt"/>
                  <a:ea typeface="+mn-ea"/>
                  <a:cs typeface="+mn-cs"/>
                </a:rPr>
                <a:t>0</a:t>
              </a:r>
              <a:r>
                <a:rPr lang="en-GB" sz="1100">
                  <a:solidFill>
                    <a:schemeClr val="dk1"/>
                  </a:solidFill>
                  <a:effectLst/>
                  <a:latin typeface="+mn-lt"/>
                  <a:ea typeface="+mn-ea"/>
                  <a:cs typeface="+mn-cs"/>
                </a:rPr>
                <a:t> and </a:t>
              </a:r>
              <a:r>
                <a:rPr lang="en-GB" sz="1100" i="1">
                  <a:solidFill>
                    <a:schemeClr val="dk1"/>
                  </a:solidFill>
                  <a:effectLst/>
                  <a:latin typeface="+mn-lt"/>
                  <a:ea typeface="+mn-ea"/>
                  <a:cs typeface="+mn-cs"/>
                </a:rPr>
                <a:t>C</a:t>
              </a:r>
              <a:r>
                <a:rPr lang="en-GB" sz="1100" i="1" baseline="-25000">
                  <a:solidFill>
                    <a:schemeClr val="dk1"/>
                  </a:solidFill>
                  <a:effectLst/>
                  <a:latin typeface="+mn-lt"/>
                  <a:ea typeface="+mn-ea"/>
                  <a:cs typeface="+mn-cs"/>
                </a:rPr>
                <a:t>t</a:t>
              </a:r>
              <a:r>
                <a:rPr lang="en-GB" sz="1100">
                  <a:solidFill>
                    <a:schemeClr val="dk1"/>
                  </a:solidFill>
                  <a:effectLst/>
                  <a:latin typeface="+mn-lt"/>
                  <a:ea typeface="+mn-ea"/>
                  <a:cs typeface="+mn-cs"/>
                </a:rPr>
                <a:t> are PgV abundance at time 0 and time </a:t>
              </a:r>
              <a:r>
                <a:rPr lang="en-GB" sz="1100" i="1">
                  <a:solidFill>
                    <a:schemeClr val="dk1"/>
                  </a:solidFill>
                  <a:effectLst/>
                  <a:latin typeface="+mn-lt"/>
                  <a:ea typeface="+mn-ea"/>
                  <a:cs typeface="+mn-cs"/>
                </a:rPr>
                <a:t>t, </a:t>
              </a:r>
              <a:r>
                <a:rPr lang="en-GB" sz="1100">
                  <a:solidFill>
                    <a:schemeClr val="dk1"/>
                  </a:solidFill>
                  <a:effectLst/>
                  <a:latin typeface="+mn-lt"/>
                  <a:ea typeface="+mn-ea"/>
                  <a:cs typeface="+mn-cs"/>
                </a:rPr>
                <a:t>respectively. </a:t>
              </a:r>
              <a:endParaRPr lang="en-US">
                <a:effectLst/>
              </a:endParaRPr>
            </a:p>
            <a:p>
              <a:pPr eaLnBrk="1" fontAlgn="auto" latinLnBrk="0" hangingPunct="1"/>
              <a:r>
                <a:rPr lang="en-GB" sz="1100">
                  <a:solidFill>
                    <a:schemeClr val="dk1"/>
                  </a:solidFill>
                  <a:effectLst/>
                  <a:latin typeface="+mn-lt"/>
                  <a:ea typeface="+mn-ea"/>
                  <a:cs typeface="+mn-cs"/>
                </a:rPr>
                <a:t>The mean size of the sponges was 0.42±0.17 g, ash free dry weight. </a:t>
              </a:r>
            </a:p>
            <a:p>
              <a:pPr eaLnBrk="1" fontAlgn="auto" latinLnBrk="0" hangingPunct="1"/>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u="sng">
                  <a:solidFill>
                    <a:schemeClr val="dk1"/>
                  </a:solidFill>
                  <a:effectLst/>
                  <a:latin typeface="+mn-lt"/>
                  <a:ea typeface="+mn-ea"/>
                  <a:cs typeface="+mn-cs"/>
                </a:rPr>
                <a:t>NOTE: one sponge died during the experiment and</a:t>
              </a:r>
              <a:r>
                <a:rPr lang="en-GB" sz="1100" u="sng" baseline="0">
                  <a:solidFill>
                    <a:schemeClr val="dk1"/>
                  </a:solidFill>
                  <a:effectLst/>
                  <a:latin typeface="+mn-lt"/>
                  <a:ea typeface="+mn-ea"/>
                  <a:cs typeface="+mn-cs"/>
                </a:rPr>
                <a:t> the data was omitted from the clearance rate analysis</a:t>
              </a:r>
              <a:endParaRPr lang="en-US">
                <a:effectLst/>
              </a:endParaRPr>
            </a:p>
            <a:p>
              <a:endParaRPr lang="en-US" sz="1100" b="1"/>
            </a:p>
            <a:p>
              <a:endParaRPr lang="en-US" sz="1100" b="1"/>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Ash_free_dry_weight</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tab:</a:t>
              </a:r>
              <a:endParaRPr lang="en-US">
                <a:effectLst/>
              </a:endParaRPr>
            </a:p>
            <a:p>
              <a:r>
                <a:rPr lang="en-US" sz="1100" b="0"/>
                <a:t>Ash free dry, ash weight</a:t>
              </a:r>
              <a:r>
                <a:rPr lang="en-US" sz="1100" b="0" baseline="0"/>
                <a:t> and</a:t>
              </a:r>
              <a:r>
                <a:rPr lang="en-US" sz="1100" b="0"/>
                <a:t> true dry weights calculations for each individual sponge used in the experiments. </a:t>
              </a:r>
            </a:p>
            <a:p>
              <a:endParaRPr lang="en-US" sz="1100" b="1"/>
            </a:p>
            <a:p>
              <a:r>
                <a:rPr lang="en-US" sz="1100" b="1"/>
                <a:t>All_data tab:</a:t>
              </a:r>
            </a:p>
            <a:p>
              <a:r>
                <a:rPr lang="en-US" sz="1100" b="0"/>
                <a:t>All virus/mL</a:t>
              </a:r>
              <a:r>
                <a:rPr lang="en-US" sz="1100" b="0" baseline="0"/>
                <a:t> readings for each replicate and treatment. "Spiked" refers to the addition of viruses during the experiment i.e. spiking the pot with viral lysate.</a:t>
              </a:r>
            </a:p>
            <a:p>
              <a:r>
                <a:rPr lang="en-US" sz="1100" b="0"/>
                <a:t>Definitions:</a:t>
              </a:r>
              <a:r>
                <a:rPr lang="en-US" sz="1100" b="0" baseline="0"/>
                <a:t> </a:t>
              </a:r>
            </a:p>
            <a:p>
              <a:r>
                <a:rPr lang="en-US" sz="1100" baseline="0"/>
                <a:t>PT = pre-test (sample taken imediately before adding the sponge)</a:t>
              </a:r>
            </a:p>
            <a:p>
              <a:r>
                <a:rPr lang="en-US" sz="1100" baseline="0"/>
                <a:t>T0 = 15 minutes after sponge was added (T0-1 wasprior to spiking and T0-2 was immediately after spiking pots with lysate) </a:t>
              </a:r>
            </a:p>
            <a:p>
              <a:r>
                <a:rPr lang="en-US" sz="1100" baseline="0"/>
                <a:t>Units = viruses/mL</a:t>
              </a:r>
            </a:p>
            <a:p>
              <a:r>
                <a:rPr lang="en-US" sz="1100" baseline="0"/>
                <a:t>Note: PgV 07T is the virus strain, Lysate is the PgV  07T is solution form and Pg V is an abbreviation of PgV 07T</a:t>
              </a:r>
            </a:p>
            <a:p>
              <a:endParaRPr lang="en-US" sz="1100" baseline="0"/>
            </a:p>
            <a:p>
              <a:r>
                <a:rPr lang="en-US" sz="1100" b="1" baseline="0"/>
                <a:t>Clearance_rate_by_replicate tab:</a:t>
              </a:r>
            </a:p>
            <a:p>
              <a:r>
                <a:rPr lang="en-US" sz="1100" b="0" baseline="0"/>
                <a:t>Initial clearance rate calculations for each replicate (excluding replicate D which died). Volume = the volume of of solution with in each individual pot/aquaria. Clearance rate is calculated as  =(volume/(no. of animals*time))*LN(initial PgV 07T concentration/end</a:t>
              </a:r>
              <a:r>
                <a:rPr lang="en-US" sz="1100" b="0" baseline="0">
                  <a:solidFill>
                    <a:schemeClr val="dk1"/>
                  </a:solidFill>
                  <a:effectLst/>
                  <a:latin typeface="+mn-lt"/>
                  <a:ea typeface="+mn-ea"/>
                  <a:cs typeface="+mn-cs"/>
                </a:rPr>
                <a:t> PgV 07T concentration</a:t>
              </a:r>
              <a:r>
                <a:rPr lang="en-US" sz="1100" b="0" baseline="0"/>
                <a:t>)</a:t>
              </a:r>
            </a:p>
            <a:p>
              <a:endParaRPr lang="en-US" sz="1100" baseline="0"/>
            </a:p>
            <a:p>
              <a:r>
                <a:rPr lang="en-US" sz="1100" b="1">
                  <a:solidFill>
                    <a:schemeClr val="dk1"/>
                  </a:solidFill>
                  <a:effectLst/>
                  <a:latin typeface="+mn-lt"/>
                  <a:ea typeface="+mn-ea"/>
                  <a:cs typeface="+mn-cs"/>
                </a:rPr>
                <a:t>Clearance_rate_(all_times)</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tab:</a:t>
              </a:r>
              <a:endParaRPr lang="en-US">
                <a:effectLst/>
              </a:endParaRPr>
            </a:p>
            <a:p>
              <a:r>
                <a:rPr lang="en-US" sz="1100" b="0">
                  <a:solidFill>
                    <a:schemeClr val="dk1"/>
                  </a:solidFill>
                  <a:effectLst/>
                  <a:latin typeface="+mn-lt"/>
                  <a:ea typeface="+mn-ea"/>
                  <a:cs typeface="+mn-cs"/>
                </a:rPr>
                <a:t>Calculated clearance rates for each time point during</a:t>
              </a:r>
              <a:r>
                <a:rPr lang="en-US" sz="1100" b="0" baseline="0">
                  <a:solidFill>
                    <a:schemeClr val="dk1"/>
                  </a:solidFill>
                  <a:effectLst/>
                  <a:latin typeface="+mn-lt"/>
                  <a:ea typeface="+mn-ea"/>
                  <a:cs typeface="+mn-cs"/>
                </a:rPr>
                <a:t> the sampling period.</a:t>
              </a:r>
              <a:endParaRPr lang="en-US" sz="1100" b="0" u="sng" baseline="0">
                <a:solidFill>
                  <a:schemeClr val="dk1"/>
                </a:solidFill>
                <a:effectLst/>
                <a:latin typeface="+mn-lt"/>
                <a:ea typeface="+mn-ea"/>
                <a:cs typeface="+mn-cs"/>
              </a:endParaRPr>
            </a:p>
            <a:p>
              <a:endParaRPr lang="en-US"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Clearance_rate_(specific_times)</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tab:</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a:solidFill>
                    <a:schemeClr val="dk1"/>
                  </a:solidFill>
                  <a:effectLst/>
                  <a:latin typeface="+mn-lt"/>
                  <a:ea typeface="+mn-ea"/>
                  <a:cs typeface="+mn-cs"/>
                </a:rPr>
                <a:t>Calculated clearance rates for each time point between 1 and 5.67 hours</a:t>
              </a:r>
              <a:r>
                <a:rPr lang="en-US" sz="1100" b="0" baseline="0">
                  <a:solidFill>
                    <a:schemeClr val="dk1"/>
                  </a:solidFill>
                  <a:effectLst/>
                  <a:latin typeface="+mn-lt"/>
                  <a:ea typeface="+mn-ea"/>
                  <a:cs typeface="+mn-cs"/>
                </a:rPr>
                <a:t>.</a:t>
              </a:r>
              <a:endParaRPr lang="en-US">
                <a:effectLst/>
              </a:endParaRPr>
            </a:p>
            <a:p>
              <a:endParaRPr lang="en-US" sz="1100" b="0" baseline="0">
                <a:solidFill>
                  <a:schemeClr val="dk1"/>
                </a:solidFill>
                <a:effectLst/>
                <a:latin typeface="+mn-lt"/>
                <a:ea typeface="+mn-ea"/>
                <a:cs typeface="+mn-cs"/>
              </a:endParaRPr>
            </a:p>
            <a:p>
              <a:endParaRPr lang="en-US" sz="1100" b="0" baseline="0">
                <a:solidFill>
                  <a:schemeClr val="dk1"/>
                </a:solidFill>
                <a:effectLst/>
                <a:latin typeface="+mn-lt"/>
                <a:ea typeface="+mn-ea"/>
                <a:cs typeface="+mn-cs"/>
              </a:endParaRPr>
            </a:p>
          </xdr:txBody>
        </xdr:sp>
      </mc:Choice>
      <mc:Fallback>
        <xdr:sp macro="" textlink="">
          <xdr:nvSpPr>
            <xdr:cNvPr id="2" name="TextBox 1"/>
            <xdr:cNvSpPr txBox="1"/>
          </xdr:nvSpPr>
          <xdr:spPr>
            <a:xfrm>
              <a:off x="266700" y="180976"/>
              <a:ext cx="8572500" cy="126110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Clearance of an algal virus by a sponge.</a:t>
              </a:r>
            </a:p>
            <a:p>
              <a:pPr algn="ctr"/>
              <a:endParaRPr lang="en-US" sz="1100" b="1"/>
            </a:p>
            <a:p>
              <a:r>
                <a:rPr lang="en-US" sz="1100" b="1" baseline="0"/>
                <a:t>Publication and Citation: </a:t>
              </a:r>
              <a:r>
                <a:rPr lang="en-US" sz="1100" b="0" baseline="0"/>
                <a:t>This data is associated with the following publication:</a:t>
              </a:r>
            </a:p>
            <a:p>
              <a:r>
                <a:rPr lang="en-US" sz="1100" b="0" i="0" baseline="0">
                  <a:solidFill>
                    <a:schemeClr val="dk1"/>
                  </a:solidFill>
                  <a:effectLst/>
                  <a:latin typeface="+mn-lt"/>
                  <a:ea typeface="+mn-ea"/>
                  <a:cs typeface="+mn-cs"/>
                </a:rPr>
                <a:t>Jennifer E . Welsh, Peter Steenhuis, Karlos Ribeiro de Moraes, Jaap van der Meer, David W. Thieltges &amp; Corina P . D. Brussaard. (2020) Marine virus predation by non-host organisms. Scientific Reports. https://doi.org/10.1038/s41598-020-61691-y</a:t>
              </a:r>
            </a:p>
            <a:p>
              <a:endParaRPr lang="en-US" sz="1100"/>
            </a:p>
            <a:p>
              <a:r>
                <a:rPr lang="en-US" sz="1100" b="1"/>
                <a:t>Aim: </a:t>
              </a:r>
              <a:r>
                <a:rPr lang="en-US" sz="1100" baseline="0">
                  <a:solidFill>
                    <a:schemeClr val="dk1"/>
                  </a:solidFill>
                  <a:effectLst/>
                  <a:latin typeface="+mn-lt"/>
                  <a:ea typeface="+mn-ea"/>
                  <a:cs typeface="+mn-cs"/>
                </a:rPr>
                <a:t>Sponges are known to remove virsues from the water. This experiment uses clearance rate to assess whether sponges are able to continously remove viruses over time when viral abundance is kept relatively constant.</a:t>
              </a:r>
              <a:endParaRPr lang="en-US">
                <a:effectLst/>
              </a:endParaRPr>
            </a:p>
            <a:p>
              <a:endParaRPr lang="en-US">
                <a:effectLst/>
              </a:endParaRPr>
            </a:p>
            <a:p>
              <a:r>
                <a:rPr lang="en-US" sz="1100" b="1">
                  <a:solidFill>
                    <a:schemeClr val="dk1"/>
                  </a:solidFill>
                  <a:effectLst/>
                  <a:latin typeface="+mn-lt"/>
                  <a:ea typeface="+mn-ea"/>
                  <a:cs typeface="+mn-cs"/>
                </a:rPr>
                <a:t>Project: </a:t>
              </a:r>
              <a:r>
                <a:rPr lang="en-US" sz="1100" b="0">
                  <a:solidFill>
                    <a:schemeClr val="dk1"/>
                  </a:solidFill>
                  <a:effectLst/>
                  <a:latin typeface="+mn-lt"/>
                  <a:ea typeface="+mn-ea"/>
                  <a:cs typeface="+mn-cs"/>
                </a:rPr>
                <a:t>Biodiversity</a:t>
              </a:r>
              <a:r>
                <a:rPr lang="en-US" sz="1100" b="0" baseline="0">
                  <a:solidFill>
                    <a:schemeClr val="dk1"/>
                  </a:solidFill>
                  <a:effectLst/>
                  <a:latin typeface="+mn-lt"/>
                  <a:ea typeface="+mn-ea"/>
                  <a:cs typeface="+mn-cs"/>
                </a:rPr>
                <a:t> and disease risk</a:t>
              </a:r>
              <a:endParaRPr lang="en-US">
                <a:effectLst/>
              </a:endParaRPr>
            </a:p>
            <a:p>
              <a:r>
                <a:rPr lang="en-US" sz="1100" b="1">
                  <a:solidFill>
                    <a:schemeClr val="dk1"/>
                  </a:solidFill>
                  <a:effectLst/>
                  <a:latin typeface="+mn-lt"/>
                  <a:ea typeface="+mn-ea"/>
                  <a:cs typeface="+mn-cs"/>
                </a:rPr>
                <a:t>Department: </a:t>
              </a:r>
              <a:r>
                <a:rPr lang="en-US" sz="1100" b="0">
                  <a:solidFill>
                    <a:schemeClr val="dk1"/>
                  </a:solidFill>
                  <a:effectLst/>
                  <a:latin typeface="+mn-lt"/>
                  <a:ea typeface="+mn-ea"/>
                  <a:cs typeface="+mn-cs"/>
                </a:rPr>
                <a:t>Coastal</a:t>
              </a:r>
              <a:r>
                <a:rPr lang="en-US" sz="1100" b="0" baseline="0">
                  <a:solidFill>
                    <a:schemeClr val="dk1"/>
                  </a:solidFill>
                  <a:effectLst/>
                  <a:latin typeface="+mn-lt"/>
                  <a:ea typeface="+mn-ea"/>
                  <a:cs typeface="+mn-cs"/>
                </a:rPr>
                <a:t> systems; Marine microbiology</a:t>
              </a:r>
              <a:endParaRPr lang="en-US">
                <a:effectLst/>
              </a:endParaRPr>
            </a:p>
            <a:p>
              <a:r>
                <a:rPr lang="en-US" sz="1100" b="1">
                  <a:solidFill>
                    <a:schemeClr val="dk1"/>
                  </a:solidFill>
                  <a:effectLst/>
                  <a:latin typeface="+mn-lt"/>
                  <a:ea typeface="+mn-ea"/>
                  <a:cs typeface="+mn-cs"/>
                </a:rPr>
                <a:t>Instuitute: </a:t>
              </a:r>
              <a:r>
                <a:rPr lang="en-US" sz="1100" b="0">
                  <a:solidFill>
                    <a:schemeClr val="dk1"/>
                  </a:solidFill>
                  <a:effectLst/>
                  <a:latin typeface="+mn-lt"/>
                  <a:ea typeface="+mn-ea"/>
                  <a:cs typeface="+mn-cs"/>
                </a:rPr>
                <a:t>NIOZ Netherlands Institute</a:t>
              </a:r>
              <a:r>
                <a:rPr lang="en-US" sz="1100" b="0" baseline="0">
                  <a:solidFill>
                    <a:schemeClr val="dk1"/>
                  </a:solidFill>
                  <a:effectLst/>
                  <a:latin typeface="+mn-lt"/>
                  <a:ea typeface="+mn-ea"/>
                  <a:cs typeface="+mn-cs"/>
                </a:rPr>
                <a:t> for Sea Research, Texel</a:t>
              </a:r>
              <a:endParaRPr lang="en-US">
                <a:effectLst/>
              </a:endParaRPr>
            </a:p>
            <a:p>
              <a:r>
                <a:rPr lang="en-US" sz="1100" b="1">
                  <a:solidFill>
                    <a:schemeClr val="dk1"/>
                  </a:solidFill>
                  <a:effectLst/>
                  <a:latin typeface="+mn-lt"/>
                  <a:ea typeface="+mn-ea"/>
                  <a:cs typeface="+mn-cs"/>
                </a:rPr>
                <a:t>Principle </a:t>
              </a:r>
              <a:r>
                <a:rPr lang="en-US" sz="1100" b="1" baseline="0">
                  <a:solidFill>
                    <a:schemeClr val="dk1"/>
                  </a:solidFill>
                  <a:effectLst/>
                  <a:latin typeface="+mn-lt"/>
                  <a:ea typeface="+mn-ea"/>
                  <a:cs typeface="+mn-cs"/>
                </a:rPr>
                <a:t> Researcher: </a:t>
              </a:r>
              <a:r>
                <a:rPr lang="en-US" sz="1100" b="0" baseline="0">
                  <a:solidFill>
                    <a:schemeClr val="dk1"/>
                  </a:solidFill>
                  <a:effectLst/>
                  <a:latin typeface="+mn-lt"/>
                  <a:ea typeface="+mn-ea"/>
                  <a:cs typeface="+mn-cs"/>
                </a:rPr>
                <a:t>Jennifer E. Welsh</a:t>
              </a:r>
              <a:endParaRPr lang="en-US">
                <a:effectLst/>
              </a:endParaRPr>
            </a:p>
            <a:p>
              <a:r>
                <a:rPr lang="en-US" sz="1100" b="1" baseline="0">
                  <a:solidFill>
                    <a:schemeClr val="dk1"/>
                  </a:solidFill>
                  <a:effectLst/>
                  <a:latin typeface="+mn-lt"/>
                  <a:ea typeface="+mn-ea"/>
                  <a:cs typeface="+mn-cs"/>
                </a:rPr>
                <a:t>Assistants/students: </a:t>
              </a:r>
              <a:r>
                <a:rPr lang="en-US" sz="1100" b="0" baseline="0">
                  <a:solidFill>
                    <a:schemeClr val="dk1"/>
                  </a:solidFill>
                  <a:effectLst/>
                  <a:latin typeface="+mn-lt"/>
                  <a:ea typeface="+mn-ea"/>
                  <a:cs typeface="+mn-cs"/>
                </a:rPr>
                <a:t>Peter Steenhuis (MSc); Karlos Ribeiro de Moraes (assistant)</a:t>
              </a:r>
              <a:endParaRPr lang="en-US">
                <a:effectLst/>
              </a:endParaRPr>
            </a:p>
            <a:p>
              <a:r>
                <a:rPr lang="en-US" sz="1100" b="1" baseline="0">
                  <a:solidFill>
                    <a:schemeClr val="dk1"/>
                  </a:solidFill>
                  <a:effectLst/>
                  <a:latin typeface="+mn-lt"/>
                  <a:ea typeface="+mn-ea"/>
                  <a:cs typeface="+mn-cs"/>
                </a:rPr>
                <a:t>Project Leader(s): </a:t>
              </a:r>
              <a:r>
                <a:rPr lang="en-US" sz="1100" b="0" baseline="0">
                  <a:solidFill>
                    <a:schemeClr val="dk1"/>
                  </a:solidFill>
                  <a:effectLst/>
                  <a:latin typeface="+mn-lt"/>
                  <a:ea typeface="+mn-ea"/>
                  <a:cs typeface="+mn-cs"/>
                </a:rPr>
                <a:t>Corina Brussaard and </a:t>
              </a:r>
              <a:r>
                <a:rPr lang="en-US" sz="1100" b="0" baseline="0">
                  <a:solidFill>
                    <a:schemeClr val="dk1"/>
                  </a:solidFill>
                  <a:effectLst/>
                  <a:latin typeface="+mn-lt"/>
                  <a:ea typeface="+mn-ea"/>
                  <a:cs typeface="+mn-cs"/>
                </a:rPr>
                <a:t>David W. Thieltges</a:t>
              </a:r>
              <a:endParaRPr lang="en-US" sz="1100" b="0" baseline="0">
                <a:solidFill>
                  <a:schemeClr val="dk1"/>
                </a:solidFill>
                <a:effectLst/>
                <a:latin typeface="+mn-lt"/>
                <a:ea typeface="+mn-ea"/>
                <a:cs typeface="+mn-cs"/>
              </a:endParaRPr>
            </a:p>
            <a:p>
              <a:r>
                <a:rPr lang="en-US" sz="1100" b="1" baseline="0">
                  <a:solidFill>
                    <a:schemeClr val="dk1"/>
                  </a:solidFill>
                  <a:effectLst/>
                  <a:latin typeface="+mn-lt"/>
                  <a:ea typeface="+mn-ea"/>
                  <a:cs typeface="+mn-cs"/>
                </a:rPr>
                <a:t>Date: </a:t>
              </a:r>
              <a:r>
                <a:rPr lang="en-US" sz="1100" b="0" baseline="0">
                  <a:solidFill>
                    <a:schemeClr val="dk1"/>
                  </a:solidFill>
                  <a:effectLst/>
                  <a:latin typeface="+mn-lt"/>
                  <a:ea typeface="+mn-ea"/>
                  <a:cs typeface="+mn-cs"/>
                </a:rPr>
                <a:t>2014-15</a:t>
              </a:r>
              <a:endParaRPr lang="en-US" b="0">
                <a:effectLst/>
              </a:endParaRPr>
            </a:p>
            <a:p>
              <a:r>
                <a:rPr lang="en-US" sz="1100" b="1" baseline="0">
                  <a:solidFill>
                    <a:schemeClr val="dk1"/>
                  </a:solidFill>
                  <a:effectLst/>
                  <a:latin typeface="+mn-lt"/>
                  <a:ea typeface="+mn-ea"/>
                  <a:cs typeface="+mn-cs"/>
                </a:rPr>
                <a:t>Organisms Used: </a:t>
              </a:r>
              <a:r>
                <a:rPr lang="en-US" sz="1100" b="0" i="1" baseline="0">
                  <a:solidFill>
                    <a:schemeClr val="dk1"/>
                  </a:solidFill>
                  <a:effectLst/>
                  <a:latin typeface="+mn-lt"/>
                  <a:ea typeface="+mn-ea"/>
                  <a:cs typeface="+mn-cs"/>
                </a:rPr>
                <a:t>Pheaocystis globosa </a:t>
              </a:r>
              <a:r>
                <a:rPr lang="en-US" sz="1100" b="0" baseline="0">
                  <a:solidFill>
                    <a:schemeClr val="dk1"/>
                  </a:solidFill>
                  <a:effectLst/>
                  <a:latin typeface="+mn-lt"/>
                  <a:ea typeface="+mn-ea"/>
                  <a:cs typeface="+mn-cs"/>
                </a:rPr>
                <a:t>virus PgV 07T; the breadcrumb sponge </a:t>
              </a:r>
              <a:r>
                <a:rPr lang="en-US" sz="1100" b="0" i="1">
                  <a:solidFill>
                    <a:schemeClr val="dk1"/>
                  </a:solidFill>
                  <a:effectLst/>
                  <a:latin typeface="+mn-lt"/>
                  <a:ea typeface="+mn-ea"/>
                  <a:cs typeface="+mn-cs"/>
                </a:rPr>
                <a:t>Halichondria panicea.</a:t>
              </a:r>
            </a:p>
            <a:p>
              <a:endParaRPr lang="en-US" sz="1100" b="1" i="0">
                <a:solidFill>
                  <a:schemeClr val="dk1"/>
                </a:solidFill>
                <a:effectLst/>
                <a:latin typeface="+mn-lt"/>
                <a:ea typeface="+mn-ea"/>
                <a:cs typeface="+mn-cs"/>
              </a:endParaRPr>
            </a:p>
            <a:p>
              <a:endParaRPr lang="en-US" sz="1100" b="1"/>
            </a:p>
            <a:p>
              <a:r>
                <a:rPr lang="en-US" sz="1100" b="1"/>
                <a:t>Method:</a:t>
              </a:r>
            </a:p>
            <a:p>
              <a:r>
                <a:rPr lang="en-US" sz="1100" baseline="0">
                  <a:solidFill>
                    <a:schemeClr val="dk1"/>
                  </a:solidFill>
                  <a:effectLst/>
                  <a:latin typeface="+mn-lt"/>
                  <a:ea typeface="+mn-ea"/>
                  <a:cs typeface="+mn-cs"/>
                </a:rPr>
                <a:t>Data collection:</a:t>
              </a:r>
              <a:endParaRPr lang="en-US">
                <a:effectLst/>
              </a:endParaRPr>
            </a:p>
            <a:p>
              <a:r>
                <a:rPr lang="en-US" sz="1100" baseline="0">
                  <a:solidFill>
                    <a:schemeClr val="dk1"/>
                  </a:solidFill>
                  <a:effectLst/>
                  <a:latin typeface="+mn-lt"/>
                  <a:ea typeface="+mn-ea"/>
                  <a:cs typeface="+mn-cs"/>
                </a:rPr>
                <a:t>Research method: Laboratory based experiments (Nioz, Texel, Netherlands)</a:t>
              </a:r>
              <a:endParaRPr lang="en-US">
                <a:effectLst/>
              </a:endParaRPr>
            </a:p>
            <a:p>
              <a:r>
                <a:rPr lang="en-US" sz="1100" baseline="0">
                  <a:solidFill>
                    <a:schemeClr val="dk1"/>
                  </a:solidFill>
                  <a:effectLst/>
                  <a:latin typeface="+mn-lt"/>
                  <a:ea typeface="+mn-ea"/>
                  <a:cs typeface="+mn-cs"/>
                </a:rPr>
                <a:t>Species used: Phaeocyctis globosa virus PgV07T; breadcrumb sponge (</a:t>
              </a:r>
              <a:r>
                <a:rPr lang="en-US" sz="1100" b="0" i="0">
                  <a:solidFill>
                    <a:schemeClr val="dk1"/>
                  </a:solidFill>
                  <a:effectLst/>
                  <a:latin typeface="+mn-lt"/>
                  <a:ea typeface="+mn-ea"/>
                  <a:cs typeface="+mn-cs"/>
                </a:rPr>
                <a:t>Halichondria panicea)</a:t>
              </a:r>
              <a:endParaRPr lang="en-US">
                <a:effectLst/>
              </a:endParaRPr>
            </a:p>
            <a:p>
              <a:r>
                <a:rPr lang="en-US" sz="1100" baseline="0">
                  <a:solidFill>
                    <a:schemeClr val="dk1"/>
                  </a:solidFill>
                  <a:effectLst/>
                  <a:latin typeface="+mn-lt"/>
                  <a:ea typeface="+mn-ea"/>
                  <a:cs typeface="+mn-cs"/>
                </a:rPr>
                <a:t>Data collection discription: Experimental set-up consisted of small plastic pots filled with lysate of a known viral abundance and placed in a room of a constance temperature of 15°C .   </a:t>
              </a:r>
              <a:endParaRPr lang="en-US">
                <a:effectLst/>
              </a:endParaRPr>
            </a:p>
            <a:p>
              <a:r>
                <a:rPr lang="en-GB" sz="1100" baseline="0">
                  <a:solidFill>
                    <a:schemeClr val="dk1"/>
                  </a:solidFill>
                  <a:effectLst/>
                  <a:latin typeface="+mn-lt"/>
                  <a:ea typeface="+mn-ea"/>
                  <a:cs typeface="+mn-cs"/>
                </a:rPr>
                <a:t>P</a:t>
              </a:r>
              <a:r>
                <a:rPr lang="en-GB" sz="1100">
                  <a:solidFill>
                    <a:schemeClr val="dk1"/>
                  </a:solidFill>
                  <a:effectLst/>
                  <a:latin typeface="+mn-lt"/>
                  <a:ea typeface="+mn-ea"/>
                  <a:cs typeface="+mn-cs"/>
                </a:rPr>
                <a:t>olystyrene pots with 80 mL 0.2 µm filtered sea water containing PgVs at the set abundance. </a:t>
              </a:r>
              <a:endParaRPr lang="en-US">
                <a:effectLst/>
              </a:endParaRPr>
            </a:p>
            <a:p>
              <a:r>
                <a:rPr lang="en-GB" sz="1100">
                  <a:solidFill>
                    <a:schemeClr val="dk1"/>
                  </a:solidFill>
                  <a:effectLst/>
                  <a:latin typeface="+mn-lt"/>
                  <a:ea typeface="+mn-ea"/>
                  <a:cs typeface="+mn-cs"/>
                </a:rPr>
                <a:t>Control pots contained only PgV or only the non-host organism in sterile sea water.</a:t>
              </a:r>
              <a:endParaRPr lang="en-US" sz="1100">
                <a:solidFill>
                  <a:schemeClr val="dk1"/>
                </a:solidFill>
                <a:effectLst/>
                <a:latin typeface="+mn-lt"/>
                <a:ea typeface="+mn-ea"/>
                <a:cs typeface="+mn-cs"/>
              </a:endParaRPr>
            </a:p>
            <a:p>
              <a:r>
                <a:rPr lang="en-US" sz="1100" baseline="0">
                  <a:solidFill>
                    <a:schemeClr val="dk1"/>
                  </a:solidFill>
                  <a:effectLst/>
                  <a:latin typeface="+mn-lt"/>
                  <a:ea typeface="+mn-ea"/>
                  <a:cs typeface="+mn-cs"/>
                </a:rPr>
                <a:t>Each replicate was </a:t>
              </a:r>
              <a:r>
                <a:rPr lang="en-GB" sz="1100">
                  <a:solidFill>
                    <a:schemeClr val="dk1"/>
                  </a:solidFill>
                  <a:effectLst/>
                  <a:latin typeface="+mn-lt"/>
                  <a:ea typeface="+mn-ea"/>
                  <a:cs typeface="+mn-cs"/>
                </a:rPr>
                <a:t>spiked (adding new PgV) every 20 minutes with about 6 x 10</a:t>
              </a:r>
              <a:r>
                <a:rPr lang="en-GB" sz="1100" baseline="30000">
                  <a:solidFill>
                    <a:schemeClr val="dk1"/>
                  </a:solidFill>
                  <a:effectLst/>
                  <a:latin typeface="+mn-lt"/>
                  <a:ea typeface="+mn-ea"/>
                  <a:cs typeface="+mn-cs"/>
                </a:rPr>
                <a:t>7</a:t>
              </a:r>
              <a:r>
                <a:rPr lang="en-GB" sz="1100">
                  <a:solidFill>
                    <a:schemeClr val="dk1"/>
                  </a:solidFill>
                  <a:effectLst/>
                  <a:latin typeface="+mn-lt"/>
                  <a:ea typeface="+mn-ea"/>
                  <a:cs typeface="+mn-cs"/>
                </a:rPr>
                <a:t> PgV mL</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(4 mL lysate) to avoid PgV depletion. At every spike moment a pre- and post-spike sample was taken for PgV enumeration. Between the spike moments a clearance rate and ingestion rate was calculated using the formula of Riisgard (2001) and Tackx and van de Vrie (1985), respectively. Controls consisted of (1) sponge spiked with medium (PgV-free) to test for disturbance effect due to spiking (n = 4), and (2) only PgV with additional PgV-spiking every 20 minutes to obtain the ultimate PgV abundance without the sponge present (n = 4). </a:t>
              </a:r>
            </a:p>
            <a:p>
              <a:endParaRPr lang="en-US">
                <a:effectLst/>
              </a:endParaRPr>
            </a:p>
            <a:p>
              <a:r>
                <a:rPr lang="en-GB" sz="1100">
                  <a:solidFill>
                    <a:schemeClr val="dk1"/>
                  </a:solidFill>
                  <a:effectLst/>
                  <a:latin typeface="+mn-lt"/>
                  <a:ea typeface="+mn-ea"/>
                  <a:cs typeface="+mn-cs"/>
                </a:rPr>
                <a:t>Data proccessing and analysis:</a:t>
              </a:r>
              <a:endParaRPr lang="en-US">
                <a:effectLst/>
              </a:endParaRPr>
            </a:p>
            <a:p>
              <a:pPr eaLnBrk="1" fontAlgn="auto" latinLnBrk="0" hangingPunct="1"/>
              <a:r>
                <a:rPr lang="en-GB" sz="1100">
                  <a:solidFill>
                    <a:schemeClr val="dk1"/>
                  </a:solidFill>
                  <a:effectLst/>
                  <a:latin typeface="+mn-lt"/>
                  <a:ea typeface="+mn-ea"/>
                  <a:cs typeface="+mn-cs"/>
                </a:rPr>
                <a:t>For the enumeration of PgV using flow cytometry, the stored samples were thawed and diluted in sterile 0.2 µm filtered TE buffer (10:1 Tris-EDTA, pH 8.2; Minisart high flow Syringe Filter, Sartorius A.G., Göttingen, Germany) as described by Mojica &amp; Brussaard (2014). Next, they were stained with the nucleic acid-specific dye SYBR Green I (Invitrogen-Molecular Probes) for 10 minutes in the dark at 80°C. PgVs were enumerated using a BD FACSCanto™ flow cytometer (BD Biosciences)</a:t>
              </a:r>
              <a:r>
                <a:rPr lang="en-GB" sz="1100" i="1">
                  <a:solidFill>
                    <a:schemeClr val="dk1"/>
                  </a:solidFill>
                  <a:effectLst/>
                  <a:latin typeface="+mn-lt"/>
                  <a:ea typeface="+mn-ea"/>
                  <a:cs typeface="+mn-cs"/>
                </a:rPr>
                <a:t> </a:t>
              </a:r>
              <a:r>
                <a:rPr lang="en-GB" sz="1100">
                  <a:solidFill>
                    <a:schemeClr val="dk1"/>
                  </a:solidFill>
                  <a:effectLst/>
                  <a:latin typeface="+mn-lt"/>
                  <a:ea typeface="+mn-ea"/>
                  <a:cs typeface="+mn-cs"/>
                </a:rPr>
                <a:t>following Brussaard </a:t>
              </a:r>
              <a:r>
                <a:rPr lang="en-GB" sz="1100" i="1">
                  <a:solidFill>
                    <a:schemeClr val="dk1"/>
                  </a:solidFill>
                  <a:effectLst/>
                  <a:latin typeface="+mn-lt"/>
                  <a:ea typeface="+mn-ea"/>
                  <a:cs typeface="+mn-cs"/>
                </a:rPr>
                <a:t>et al.</a:t>
              </a:r>
              <a:r>
                <a:rPr lang="en-GB" sz="1100">
                  <a:solidFill>
                    <a:schemeClr val="dk1"/>
                  </a:solidFill>
                  <a:effectLst/>
                  <a:latin typeface="+mn-lt"/>
                  <a:ea typeface="+mn-ea"/>
                  <a:cs typeface="+mn-cs"/>
                </a:rPr>
                <a:t> (2000). The trigger was set on the green fluorescence for the detection of nucleic acids-SYBR I complex (Fig. 1A). Samples were run for 1 minute at a delivery rate of ± 55 µL min</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Data were processed using FCS Express 4 software (De Novo Software). </a:t>
              </a:r>
              <a:r>
                <a:rPr lang="en-GB" sz="1100" i="1">
                  <a:solidFill>
                    <a:schemeClr val="dk1"/>
                  </a:solidFill>
                  <a:effectLst/>
                  <a:latin typeface="+mn-lt"/>
                  <a:ea typeface="+mn-ea"/>
                  <a:cs typeface="+mn-cs"/>
                </a:rPr>
                <a:t>P. globosa</a:t>
              </a:r>
              <a:r>
                <a:rPr lang="en-GB" sz="1100">
                  <a:solidFill>
                    <a:schemeClr val="dk1"/>
                  </a:solidFill>
                  <a:effectLst/>
                  <a:latin typeface="+mn-lt"/>
                  <a:ea typeface="+mn-ea"/>
                  <a:cs typeface="+mn-cs"/>
                </a:rPr>
                <a:t> cells were enumerated using the BD Accuri C6 flow cytometer (BD Bioscience). The thawed samples were analysed for 30 seconds at a delivery rate of 35 µL min</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having the discriminator set on the chlorophyll red autofluorescence (Fig. 1B). The removal of PgV and </a:t>
              </a:r>
              <a:r>
                <a:rPr lang="en-GB" sz="1100" i="1">
                  <a:solidFill>
                    <a:schemeClr val="dk1"/>
                  </a:solidFill>
                  <a:effectLst/>
                  <a:latin typeface="+mn-lt"/>
                  <a:ea typeface="+mn-ea"/>
                  <a:cs typeface="+mn-cs"/>
                </a:rPr>
                <a:t>P. globosa</a:t>
              </a:r>
              <a:r>
                <a:rPr lang="en-GB" sz="1100">
                  <a:solidFill>
                    <a:schemeClr val="dk1"/>
                  </a:solidFill>
                  <a:effectLst/>
                  <a:latin typeface="+mn-lt"/>
                  <a:ea typeface="+mn-ea"/>
                  <a:cs typeface="+mn-cs"/>
                </a:rPr>
                <a:t> was statistically tested using the paired t-test (using R, R Core Team 2014).</a:t>
              </a:r>
              <a:endParaRPr lang="en-US">
                <a:effectLst/>
              </a:endParaRPr>
            </a:p>
            <a:p>
              <a:pPr eaLnBrk="1" fontAlgn="auto" latinLnBrk="0" hangingPunct="1"/>
              <a:r>
                <a:rPr lang="en-GB" sz="1100">
                  <a:solidFill>
                    <a:schemeClr val="dk1"/>
                  </a:solidFill>
                  <a:effectLst/>
                  <a:latin typeface="+mn-lt"/>
                  <a:ea typeface="+mn-ea"/>
                  <a:cs typeface="+mn-cs"/>
                </a:rPr>
                <a:t>For the clearance rate </a:t>
              </a:r>
              <a:r>
                <a:rPr lang="en-GB" sz="1100" i="1">
                  <a:solidFill>
                    <a:schemeClr val="dk1"/>
                  </a:solidFill>
                  <a:effectLst/>
                  <a:latin typeface="+mn-lt"/>
                  <a:ea typeface="+mn-ea"/>
                  <a:cs typeface="+mn-cs"/>
                </a:rPr>
                <a:t>Cl</a:t>
              </a:r>
              <a:r>
                <a:rPr lang="en-GB" sz="1100">
                  <a:solidFill>
                    <a:schemeClr val="dk1"/>
                  </a:solidFill>
                  <a:effectLst/>
                  <a:latin typeface="+mn-lt"/>
                  <a:ea typeface="+mn-ea"/>
                  <a:cs typeface="+mn-cs"/>
                </a:rPr>
                <a:t> (volume of water cleared of suspended particles per unit of time) and the ingestion rate </a:t>
              </a:r>
              <a:r>
                <a:rPr lang="en-GB" sz="1100" i="1">
                  <a:solidFill>
                    <a:schemeClr val="dk1"/>
                  </a:solidFill>
                  <a:effectLst/>
                  <a:latin typeface="+mn-lt"/>
                  <a:ea typeface="+mn-ea"/>
                  <a:cs typeface="+mn-cs"/>
                </a:rPr>
                <a:t>In</a:t>
              </a:r>
              <a:r>
                <a:rPr lang="en-GB" sz="1100">
                  <a:solidFill>
                    <a:schemeClr val="dk1"/>
                  </a:solidFill>
                  <a:effectLst/>
                  <a:latin typeface="+mn-lt"/>
                  <a:ea typeface="+mn-ea"/>
                  <a:cs typeface="+mn-cs"/>
                </a:rPr>
                <a:t> (number of particles ingested per individual per unit of time) were calculated from the reduction in PgV abundance over time, using the respective formulas: </a:t>
              </a:r>
              <a:r>
                <a:rPr lang="en-GB" sz="1100" i="0">
                  <a:solidFill>
                    <a:schemeClr val="dk1"/>
                  </a:solidFill>
                  <a:effectLst/>
                  <a:latin typeface="Cambria Math" panose="02040503050406030204" pitchFamily="18" charset="0"/>
                  <a:ea typeface="+mn-ea"/>
                  <a:cs typeface="+mn-cs"/>
                </a:rPr>
                <a:t>𝐶𝑙=(𝑉</a:t>
              </a:r>
              <a:r>
                <a:rPr lang="en-US" sz="1100" i="0">
                  <a:solidFill>
                    <a:schemeClr val="dk1"/>
                  </a:solidFill>
                  <a:effectLst/>
                  <a:latin typeface="Cambria Math" panose="02040503050406030204" pitchFamily="18" charset="0"/>
                  <a:ea typeface="+mn-ea"/>
                  <a:cs typeface="+mn-cs"/>
                </a:rPr>
                <a:t>_</a:t>
              </a:r>
              <a:r>
                <a:rPr lang="en-GB" sz="1100" i="0">
                  <a:solidFill>
                    <a:schemeClr val="dk1"/>
                  </a:solidFill>
                  <a:effectLst/>
                  <a:latin typeface="Cambria Math" panose="02040503050406030204" pitchFamily="18" charset="0"/>
                  <a:ea typeface="+mn-ea"/>
                  <a:cs typeface="+mn-cs"/>
                </a:rPr>
                <a:t>𝑤/𝑁𝑡) ln⁡(𝐶</a:t>
              </a:r>
              <a:r>
                <a:rPr lang="en-US" sz="1100" i="0">
                  <a:solidFill>
                    <a:schemeClr val="dk1"/>
                  </a:solidFill>
                  <a:effectLst/>
                  <a:latin typeface="Cambria Math" panose="02040503050406030204" pitchFamily="18" charset="0"/>
                  <a:ea typeface="+mn-ea"/>
                  <a:cs typeface="+mn-cs"/>
                </a:rPr>
                <a:t>_</a:t>
              </a:r>
              <a:r>
                <a:rPr lang="en-GB" sz="1100" i="0">
                  <a:solidFill>
                    <a:schemeClr val="dk1"/>
                  </a:solidFill>
                  <a:effectLst/>
                  <a:latin typeface="Cambria Math" panose="02040503050406030204" pitchFamily="18" charset="0"/>
                  <a:ea typeface="+mn-ea"/>
                  <a:cs typeface="+mn-cs"/>
                </a:rPr>
                <a:t>0/𝐶</a:t>
              </a:r>
              <a:r>
                <a:rPr lang="en-US" sz="1100" i="0">
                  <a:solidFill>
                    <a:schemeClr val="dk1"/>
                  </a:solidFill>
                  <a:effectLst/>
                  <a:latin typeface="Cambria Math" panose="02040503050406030204" pitchFamily="18" charset="0"/>
                  <a:ea typeface="+mn-ea"/>
                  <a:cs typeface="+mn-cs"/>
                </a:rPr>
                <a:t>_</a:t>
              </a:r>
              <a:r>
                <a:rPr lang="en-GB" sz="1100" i="0">
                  <a:solidFill>
                    <a:schemeClr val="dk1"/>
                  </a:solidFill>
                  <a:effectLst/>
                  <a:latin typeface="Cambria Math" panose="02040503050406030204" pitchFamily="18" charset="0"/>
                  <a:ea typeface="+mn-ea"/>
                  <a:cs typeface="+mn-cs"/>
                </a:rPr>
                <a:t>𝑡) </a:t>
              </a:r>
              <a:r>
                <a:rPr lang="en-GB" sz="1100">
                  <a:solidFill>
                    <a:schemeClr val="dk1"/>
                  </a:solidFill>
                  <a:effectLst/>
                  <a:latin typeface="+mn-lt"/>
                  <a:ea typeface="+mn-ea"/>
                  <a:cs typeface="+mn-cs"/>
                </a:rPr>
                <a:t>(Riisgard 2001) and </a:t>
              </a:r>
              <a:r>
                <a:rPr lang="en-GB" sz="1100" i="0">
                  <a:solidFill>
                    <a:schemeClr val="dk1"/>
                  </a:solidFill>
                  <a:effectLst/>
                  <a:latin typeface="Cambria Math" panose="02040503050406030204" pitchFamily="18" charset="0"/>
                  <a:ea typeface="+mn-ea"/>
                  <a:cs typeface="+mn-cs"/>
                </a:rPr>
                <a:t>𝐼𝑛=𝑉</a:t>
              </a:r>
              <a:r>
                <a:rPr lang="en-US" sz="1100" i="0">
                  <a:solidFill>
                    <a:schemeClr val="dk1"/>
                  </a:solidFill>
                  <a:effectLst/>
                  <a:latin typeface="Cambria Math" panose="02040503050406030204" pitchFamily="18" charset="0"/>
                  <a:ea typeface="+mn-ea"/>
                  <a:cs typeface="+mn-cs"/>
                </a:rPr>
                <a:t>_</a:t>
              </a:r>
              <a:r>
                <a:rPr lang="en-GB" sz="1100" i="0">
                  <a:solidFill>
                    <a:schemeClr val="dk1"/>
                  </a:solidFill>
                  <a:effectLst/>
                  <a:latin typeface="Cambria Math" panose="02040503050406030204" pitchFamily="18" charset="0"/>
                  <a:ea typeface="+mn-ea"/>
                  <a:cs typeface="+mn-cs"/>
                </a:rPr>
                <a:t>𝑤  </a:t>
              </a:r>
              <a:r>
                <a:rPr lang="en-US" sz="1100" i="0">
                  <a:solidFill>
                    <a:schemeClr val="dk1"/>
                  </a:solidFill>
                  <a:effectLst/>
                  <a:latin typeface="Cambria Math" panose="02040503050406030204" pitchFamily="18" charset="0"/>
                  <a:ea typeface="+mn-ea"/>
                  <a:cs typeface="+mn-cs"/>
                </a:rPr>
                <a:t>(</a:t>
              </a:r>
              <a:r>
                <a:rPr lang="en-GB" sz="1100" i="0">
                  <a:solidFill>
                    <a:schemeClr val="dk1"/>
                  </a:solidFill>
                  <a:effectLst/>
                  <a:latin typeface="Cambria Math" panose="02040503050406030204" pitchFamily="18" charset="0"/>
                  <a:ea typeface="+mn-ea"/>
                  <a:cs typeface="+mn-cs"/>
                </a:rPr>
                <a:t>𝐶</a:t>
              </a:r>
              <a:r>
                <a:rPr lang="en-US" sz="1100" i="0">
                  <a:solidFill>
                    <a:schemeClr val="dk1"/>
                  </a:solidFill>
                  <a:effectLst/>
                  <a:latin typeface="Cambria Math" panose="02040503050406030204" pitchFamily="18" charset="0"/>
                  <a:ea typeface="+mn-ea"/>
                  <a:cs typeface="+mn-cs"/>
                </a:rPr>
                <a:t>_(</a:t>
              </a:r>
              <a:r>
                <a:rPr lang="en-GB" sz="1100" i="0">
                  <a:solidFill>
                    <a:schemeClr val="dk1"/>
                  </a:solidFill>
                  <a:effectLst/>
                  <a:latin typeface="Cambria Math" panose="02040503050406030204" pitchFamily="18" charset="0"/>
                  <a:ea typeface="+mn-ea"/>
                  <a:cs typeface="+mn-cs"/>
                </a:rPr>
                <a:t>0 </a:t>
              </a:r>
              <a:r>
                <a:rPr lang="en-US" sz="1100" i="0">
                  <a:solidFill>
                    <a:schemeClr val="dk1"/>
                  </a:solidFill>
                  <a:effectLst/>
                  <a:latin typeface="Cambria Math" panose="02040503050406030204" pitchFamily="18" charset="0"/>
                  <a:ea typeface="+mn-ea"/>
                  <a:cs typeface="+mn-cs"/>
                </a:rPr>
                <a:t>)</a:t>
              </a:r>
              <a:r>
                <a:rPr lang="en-GB" sz="1100" i="0">
                  <a:solidFill>
                    <a:schemeClr val="dk1"/>
                  </a:solidFill>
                  <a:effectLst/>
                  <a:latin typeface="Cambria Math" panose="02040503050406030204" pitchFamily="18" charset="0"/>
                  <a:ea typeface="+mn-ea"/>
                  <a:cs typeface="+mn-cs"/>
                </a:rPr>
                <a:t>− 𝐶</a:t>
              </a:r>
              <a:r>
                <a:rPr lang="en-US" sz="1100" i="0">
                  <a:solidFill>
                    <a:schemeClr val="dk1"/>
                  </a:solidFill>
                  <a:effectLst/>
                  <a:latin typeface="Cambria Math" panose="02040503050406030204" pitchFamily="18" charset="0"/>
                  <a:ea typeface="+mn-ea"/>
                  <a:cs typeface="+mn-cs"/>
                </a:rPr>
                <a:t>_</a:t>
              </a:r>
              <a:r>
                <a:rPr lang="en-GB" sz="1100" i="0">
                  <a:solidFill>
                    <a:schemeClr val="dk1"/>
                  </a:solidFill>
                  <a:effectLst/>
                  <a:latin typeface="Cambria Math" panose="02040503050406030204" pitchFamily="18" charset="0"/>
                  <a:ea typeface="+mn-ea"/>
                  <a:cs typeface="+mn-cs"/>
                </a:rPr>
                <a:t>𝑡 )  / 𝑁𝑡</a:t>
              </a:r>
              <a:r>
                <a:rPr lang="en-GB" sz="1100">
                  <a:solidFill>
                    <a:schemeClr val="dk1"/>
                  </a:solidFill>
                  <a:effectLst/>
                  <a:latin typeface="+mn-lt"/>
                  <a:ea typeface="+mn-ea"/>
                  <a:cs typeface="+mn-cs"/>
                </a:rPr>
                <a:t> (Tackx &amp; Van de Vie 1985), where V</a:t>
              </a:r>
              <a:r>
                <a:rPr lang="en-GB" sz="1100" baseline="-25000">
                  <a:solidFill>
                    <a:schemeClr val="dk1"/>
                  </a:solidFill>
                  <a:effectLst/>
                  <a:latin typeface="+mn-lt"/>
                  <a:ea typeface="+mn-ea"/>
                  <a:cs typeface="+mn-cs"/>
                </a:rPr>
                <a:t>w</a:t>
              </a:r>
              <a:r>
                <a:rPr lang="en-GB" sz="1100">
                  <a:solidFill>
                    <a:schemeClr val="dk1"/>
                  </a:solidFill>
                  <a:effectLst/>
                  <a:latin typeface="+mn-lt"/>
                  <a:ea typeface="+mn-ea"/>
                  <a:cs typeface="+mn-cs"/>
                </a:rPr>
                <a:t> is the sea water volume, </a:t>
              </a:r>
              <a:r>
                <a:rPr lang="en-GB" sz="1100" i="1">
                  <a:solidFill>
                    <a:schemeClr val="dk1"/>
                  </a:solidFill>
                  <a:effectLst/>
                  <a:latin typeface="+mn-lt"/>
                  <a:ea typeface="+mn-ea"/>
                  <a:cs typeface="+mn-cs"/>
                </a:rPr>
                <a:t>N </a:t>
              </a:r>
              <a:r>
                <a:rPr lang="en-GB" sz="1100">
                  <a:solidFill>
                    <a:schemeClr val="dk1"/>
                  </a:solidFill>
                  <a:effectLst/>
                  <a:latin typeface="+mn-lt"/>
                  <a:ea typeface="+mn-ea"/>
                  <a:cs typeface="+mn-cs"/>
                </a:rPr>
                <a:t>is</a:t>
              </a:r>
              <a:r>
                <a:rPr lang="en-GB" sz="1100" i="1">
                  <a:solidFill>
                    <a:schemeClr val="dk1"/>
                  </a:solidFill>
                  <a:effectLst/>
                  <a:latin typeface="+mn-lt"/>
                  <a:ea typeface="+mn-ea"/>
                  <a:cs typeface="+mn-cs"/>
                </a:rPr>
                <a:t> </a:t>
              </a:r>
              <a:r>
                <a:rPr lang="en-GB" sz="1100">
                  <a:solidFill>
                    <a:schemeClr val="dk1"/>
                  </a:solidFill>
                  <a:effectLst/>
                  <a:latin typeface="+mn-lt"/>
                  <a:ea typeface="+mn-ea"/>
                  <a:cs typeface="+mn-cs"/>
                </a:rPr>
                <a:t>the  number of individuals and </a:t>
              </a:r>
              <a:r>
                <a:rPr lang="en-GB" sz="1100" i="1">
                  <a:solidFill>
                    <a:schemeClr val="dk1"/>
                  </a:solidFill>
                  <a:effectLst/>
                  <a:latin typeface="+mn-lt"/>
                  <a:ea typeface="+mn-ea"/>
                  <a:cs typeface="+mn-cs"/>
                </a:rPr>
                <a:t>C</a:t>
              </a:r>
              <a:r>
                <a:rPr lang="en-GB" sz="1100" i="1" baseline="-25000">
                  <a:solidFill>
                    <a:schemeClr val="dk1"/>
                  </a:solidFill>
                  <a:effectLst/>
                  <a:latin typeface="+mn-lt"/>
                  <a:ea typeface="+mn-ea"/>
                  <a:cs typeface="+mn-cs"/>
                </a:rPr>
                <a:t>0</a:t>
              </a:r>
              <a:r>
                <a:rPr lang="en-GB" sz="1100">
                  <a:solidFill>
                    <a:schemeClr val="dk1"/>
                  </a:solidFill>
                  <a:effectLst/>
                  <a:latin typeface="+mn-lt"/>
                  <a:ea typeface="+mn-ea"/>
                  <a:cs typeface="+mn-cs"/>
                </a:rPr>
                <a:t> and </a:t>
              </a:r>
              <a:r>
                <a:rPr lang="en-GB" sz="1100" i="1">
                  <a:solidFill>
                    <a:schemeClr val="dk1"/>
                  </a:solidFill>
                  <a:effectLst/>
                  <a:latin typeface="+mn-lt"/>
                  <a:ea typeface="+mn-ea"/>
                  <a:cs typeface="+mn-cs"/>
                </a:rPr>
                <a:t>C</a:t>
              </a:r>
              <a:r>
                <a:rPr lang="en-GB" sz="1100" i="1" baseline="-25000">
                  <a:solidFill>
                    <a:schemeClr val="dk1"/>
                  </a:solidFill>
                  <a:effectLst/>
                  <a:latin typeface="+mn-lt"/>
                  <a:ea typeface="+mn-ea"/>
                  <a:cs typeface="+mn-cs"/>
                </a:rPr>
                <a:t>t</a:t>
              </a:r>
              <a:r>
                <a:rPr lang="en-GB" sz="1100">
                  <a:solidFill>
                    <a:schemeClr val="dk1"/>
                  </a:solidFill>
                  <a:effectLst/>
                  <a:latin typeface="+mn-lt"/>
                  <a:ea typeface="+mn-ea"/>
                  <a:cs typeface="+mn-cs"/>
                </a:rPr>
                <a:t> are PgV abundance at time 0 and time </a:t>
              </a:r>
              <a:r>
                <a:rPr lang="en-GB" sz="1100" i="1">
                  <a:solidFill>
                    <a:schemeClr val="dk1"/>
                  </a:solidFill>
                  <a:effectLst/>
                  <a:latin typeface="+mn-lt"/>
                  <a:ea typeface="+mn-ea"/>
                  <a:cs typeface="+mn-cs"/>
                </a:rPr>
                <a:t>t, </a:t>
              </a:r>
              <a:r>
                <a:rPr lang="en-GB" sz="1100">
                  <a:solidFill>
                    <a:schemeClr val="dk1"/>
                  </a:solidFill>
                  <a:effectLst/>
                  <a:latin typeface="+mn-lt"/>
                  <a:ea typeface="+mn-ea"/>
                  <a:cs typeface="+mn-cs"/>
                </a:rPr>
                <a:t>respectively. </a:t>
              </a:r>
              <a:endParaRPr lang="en-US">
                <a:effectLst/>
              </a:endParaRPr>
            </a:p>
            <a:p>
              <a:pPr eaLnBrk="1" fontAlgn="auto" latinLnBrk="0" hangingPunct="1"/>
              <a:r>
                <a:rPr lang="en-GB" sz="1100">
                  <a:solidFill>
                    <a:schemeClr val="dk1"/>
                  </a:solidFill>
                  <a:effectLst/>
                  <a:latin typeface="+mn-lt"/>
                  <a:ea typeface="+mn-ea"/>
                  <a:cs typeface="+mn-cs"/>
                </a:rPr>
                <a:t>The mean size of the sponges was 0.42±0.17 g, ash free dry weight. </a:t>
              </a:r>
            </a:p>
            <a:p>
              <a:pPr eaLnBrk="1" fontAlgn="auto" latinLnBrk="0" hangingPunct="1"/>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u="sng">
                  <a:solidFill>
                    <a:schemeClr val="dk1"/>
                  </a:solidFill>
                  <a:effectLst/>
                  <a:latin typeface="+mn-lt"/>
                  <a:ea typeface="+mn-ea"/>
                  <a:cs typeface="+mn-cs"/>
                </a:rPr>
                <a:t>NOTE: one sponge died during the experiment and</a:t>
              </a:r>
              <a:r>
                <a:rPr lang="en-GB" sz="1100" u="sng" baseline="0">
                  <a:solidFill>
                    <a:schemeClr val="dk1"/>
                  </a:solidFill>
                  <a:effectLst/>
                  <a:latin typeface="+mn-lt"/>
                  <a:ea typeface="+mn-ea"/>
                  <a:cs typeface="+mn-cs"/>
                </a:rPr>
                <a:t> the data was omitted from the clearance rate analysis</a:t>
              </a:r>
              <a:endParaRPr lang="en-US">
                <a:effectLst/>
              </a:endParaRPr>
            </a:p>
            <a:p>
              <a:endParaRPr lang="en-US" sz="1100" b="1"/>
            </a:p>
            <a:p>
              <a:endParaRPr lang="en-US" sz="1100" b="1"/>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Ash_free_dry_weight</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tab:</a:t>
              </a:r>
              <a:endParaRPr lang="en-US">
                <a:effectLst/>
              </a:endParaRPr>
            </a:p>
            <a:p>
              <a:r>
                <a:rPr lang="en-US" sz="1100" b="0"/>
                <a:t>Ash free dry, ash weight</a:t>
              </a:r>
              <a:r>
                <a:rPr lang="en-US" sz="1100" b="0" baseline="0"/>
                <a:t> and</a:t>
              </a:r>
              <a:r>
                <a:rPr lang="en-US" sz="1100" b="0"/>
                <a:t> true dry weights calculations for each individual sponge used in the experiments. </a:t>
              </a:r>
            </a:p>
            <a:p>
              <a:endParaRPr lang="en-US" sz="1100" b="1"/>
            </a:p>
            <a:p>
              <a:r>
                <a:rPr lang="en-US" sz="1100" b="1"/>
                <a:t>All_data tab:</a:t>
              </a:r>
            </a:p>
            <a:p>
              <a:r>
                <a:rPr lang="en-US" sz="1100" b="0"/>
                <a:t>All virus/mL</a:t>
              </a:r>
              <a:r>
                <a:rPr lang="en-US" sz="1100" b="0" baseline="0"/>
                <a:t> readings for each replicate and treatment. "Spiked" refers to the addition of viruses during the experiment i.e. spiking the pot with viral lysate.</a:t>
              </a:r>
            </a:p>
            <a:p>
              <a:r>
                <a:rPr lang="en-US" sz="1100" b="0"/>
                <a:t>Definitions:</a:t>
              </a:r>
              <a:r>
                <a:rPr lang="en-US" sz="1100" b="0" baseline="0"/>
                <a:t> </a:t>
              </a:r>
            </a:p>
            <a:p>
              <a:r>
                <a:rPr lang="en-US" sz="1100" baseline="0"/>
                <a:t>PT = pre-test (sample taken imediately before adding the sponge)</a:t>
              </a:r>
            </a:p>
            <a:p>
              <a:r>
                <a:rPr lang="en-US" sz="1100" baseline="0"/>
                <a:t>T0 = 15 minutes after sponge was added (T0-1 wasprior to spiking and T0-2 was immediately after spiking pots with lysate) </a:t>
              </a:r>
            </a:p>
            <a:p>
              <a:r>
                <a:rPr lang="en-US" sz="1100" baseline="0"/>
                <a:t>Units = viruses/mL</a:t>
              </a:r>
            </a:p>
            <a:p>
              <a:r>
                <a:rPr lang="en-US" sz="1100" baseline="0"/>
                <a:t>Note: PgV 07T is the virus strain, Lysate is the PgV  07T is solution form and Pg V is an abbreviation of PgV 07T</a:t>
              </a:r>
            </a:p>
            <a:p>
              <a:endParaRPr lang="en-US" sz="1100" baseline="0"/>
            </a:p>
            <a:p>
              <a:r>
                <a:rPr lang="en-US" sz="1100" b="1" baseline="0"/>
                <a:t>Clearance_rate_by_replicate tab:</a:t>
              </a:r>
            </a:p>
            <a:p>
              <a:r>
                <a:rPr lang="en-US" sz="1100" b="0" baseline="0"/>
                <a:t>Initial clearance rate calculations for each replicate (excluding replicate D which died). Volume = the volume of of solution with in each individual pot/aquaria. Clearance rate is calculated as  =(volume/(no. of animals*time))*LN(initial PgV 07T concentration/end</a:t>
              </a:r>
              <a:r>
                <a:rPr lang="en-US" sz="1100" b="0" baseline="0">
                  <a:solidFill>
                    <a:schemeClr val="dk1"/>
                  </a:solidFill>
                  <a:effectLst/>
                  <a:latin typeface="+mn-lt"/>
                  <a:ea typeface="+mn-ea"/>
                  <a:cs typeface="+mn-cs"/>
                </a:rPr>
                <a:t> PgV 07T concentration</a:t>
              </a:r>
              <a:r>
                <a:rPr lang="en-US" sz="1100" b="0" baseline="0"/>
                <a:t>)</a:t>
              </a:r>
            </a:p>
            <a:p>
              <a:endParaRPr lang="en-US" sz="1100" baseline="0"/>
            </a:p>
            <a:p>
              <a:r>
                <a:rPr lang="en-US" sz="1100" b="1">
                  <a:solidFill>
                    <a:schemeClr val="dk1"/>
                  </a:solidFill>
                  <a:effectLst/>
                  <a:latin typeface="+mn-lt"/>
                  <a:ea typeface="+mn-ea"/>
                  <a:cs typeface="+mn-cs"/>
                </a:rPr>
                <a:t>Clearance_rate_(all_times)</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tab:</a:t>
              </a:r>
              <a:endParaRPr lang="en-US">
                <a:effectLst/>
              </a:endParaRPr>
            </a:p>
            <a:p>
              <a:r>
                <a:rPr lang="en-US" sz="1100" b="0">
                  <a:solidFill>
                    <a:schemeClr val="dk1"/>
                  </a:solidFill>
                  <a:effectLst/>
                  <a:latin typeface="+mn-lt"/>
                  <a:ea typeface="+mn-ea"/>
                  <a:cs typeface="+mn-cs"/>
                </a:rPr>
                <a:t>Calculated clearance rates for each time point during</a:t>
              </a:r>
              <a:r>
                <a:rPr lang="en-US" sz="1100" b="0" baseline="0">
                  <a:solidFill>
                    <a:schemeClr val="dk1"/>
                  </a:solidFill>
                  <a:effectLst/>
                  <a:latin typeface="+mn-lt"/>
                  <a:ea typeface="+mn-ea"/>
                  <a:cs typeface="+mn-cs"/>
                </a:rPr>
                <a:t> the sampling period.</a:t>
              </a:r>
              <a:endParaRPr lang="en-US" sz="1100" b="0" u="sng" baseline="0">
                <a:solidFill>
                  <a:schemeClr val="dk1"/>
                </a:solidFill>
                <a:effectLst/>
                <a:latin typeface="+mn-lt"/>
                <a:ea typeface="+mn-ea"/>
                <a:cs typeface="+mn-cs"/>
              </a:endParaRPr>
            </a:p>
            <a:p>
              <a:endParaRPr lang="en-US"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Clearance_rate_(specific_times)</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tab:</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a:solidFill>
                    <a:schemeClr val="dk1"/>
                  </a:solidFill>
                  <a:effectLst/>
                  <a:latin typeface="+mn-lt"/>
                  <a:ea typeface="+mn-ea"/>
                  <a:cs typeface="+mn-cs"/>
                </a:rPr>
                <a:t>Calculated clearance rates for each time point between 1 and 5.67 hours</a:t>
              </a:r>
              <a:r>
                <a:rPr lang="en-US" sz="1100" b="0" baseline="0">
                  <a:solidFill>
                    <a:schemeClr val="dk1"/>
                  </a:solidFill>
                  <a:effectLst/>
                  <a:latin typeface="+mn-lt"/>
                  <a:ea typeface="+mn-ea"/>
                  <a:cs typeface="+mn-cs"/>
                </a:rPr>
                <a:t>.</a:t>
              </a:r>
              <a:endParaRPr lang="en-US">
                <a:effectLst/>
              </a:endParaRPr>
            </a:p>
            <a:p>
              <a:endParaRPr lang="en-US" sz="1100" b="0" baseline="0">
                <a:solidFill>
                  <a:schemeClr val="dk1"/>
                </a:solidFill>
                <a:effectLst/>
                <a:latin typeface="+mn-lt"/>
                <a:ea typeface="+mn-ea"/>
                <a:cs typeface="+mn-cs"/>
              </a:endParaRPr>
            </a:p>
            <a:p>
              <a:endParaRPr lang="en-US" sz="1100" b="0" baseline="0">
                <a:solidFill>
                  <a:schemeClr val="dk1"/>
                </a:solidFill>
                <a:effectLst/>
                <a:latin typeface="+mn-lt"/>
                <a:ea typeface="+mn-ea"/>
                <a:cs typeface="+mn-cs"/>
              </a:endParaRP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absoluteAnchor>
    <xdr:pos x="0" y="0"/>
    <xdr:ext cx="9314890" cy="609319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314890" cy="609319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311754" cy="608462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311754" cy="608462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314890" cy="609319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5:B82"/>
  <sheetViews>
    <sheetView tabSelected="1" topLeftCell="A43" workbookViewId="0">
      <selection activeCell="L79" sqref="L79"/>
    </sheetView>
  </sheetViews>
  <sheetFormatPr defaultRowHeight="15" x14ac:dyDescent="0.25"/>
  <cols>
    <col min="3" max="3" width="12.7109375" bestFit="1" customWidth="1"/>
  </cols>
  <sheetData>
    <row r="65" spans="2:2" x14ac:dyDescent="0.25">
      <c r="B65" s="1"/>
    </row>
    <row r="66" spans="2:2" x14ac:dyDescent="0.25">
      <c r="B66" s="1"/>
    </row>
    <row r="67" spans="2:2" x14ac:dyDescent="0.25">
      <c r="B67" s="1"/>
    </row>
    <row r="68" spans="2:2" x14ac:dyDescent="0.25">
      <c r="B68" s="1"/>
    </row>
    <row r="69" spans="2:2" x14ac:dyDescent="0.25">
      <c r="B69" s="1"/>
    </row>
    <row r="70" spans="2:2" x14ac:dyDescent="0.25">
      <c r="B70" s="1"/>
    </row>
    <row r="71" spans="2:2" x14ac:dyDescent="0.25">
      <c r="B71" s="1"/>
    </row>
    <row r="72" spans="2:2" x14ac:dyDescent="0.25">
      <c r="B72" s="1"/>
    </row>
    <row r="73" spans="2:2" x14ac:dyDescent="0.25">
      <c r="B73" s="1"/>
    </row>
    <row r="74" spans="2:2" x14ac:dyDescent="0.25">
      <c r="B74" s="1"/>
    </row>
    <row r="75" spans="2:2" x14ac:dyDescent="0.25">
      <c r="B75" s="1"/>
    </row>
    <row r="76" spans="2:2" x14ac:dyDescent="0.25">
      <c r="B76" s="1"/>
    </row>
    <row r="77" spans="2:2" x14ac:dyDescent="0.25">
      <c r="B77" s="1"/>
    </row>
    <row r="78" spans="2:2" x14ac:dyDescent="0.25">
      <c r="B78" s="1"/>
    </row>
    <row r="79" spans="2:2" x14ac:dyDescent="0.25">
      <c r="B79" s="1"/>
    </row>
    <row r="80" spans="2:2" x14ac:dyDescent="0.25">
      <c r="B80" s="1"/>
    </row>
    <row r="81" spans="2:2" x14ac:dyDescent="0.25">
      <c r="B81" s="1"/>
    </row>
    <row r="82" spans="2:2" x14ac:dyDescent="0.25">
      <c r="B82" s="1"/>
    </row>
  </sheetData>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F21" sqref="F21"/>
    </sheetView>
  </sheetViews>
  <sheetFormatPr defaultRowHeight="15" x14ac:dyDescent="0.25"/>
  <cols>
    <col min="1" max="1" width="9.140625" style="6"/>
    <col min="2" max="2" width="10" style="6" bestFit="1" customWidth="1"/>
    <col min="3" max="3" width="9.7109375" style="6" bestFit="1" customWidth="1"/>
    <col min="4" max="4" width="9.140625" style="6"/>
    <col min="5" max="5" width="14.42578125" style="17" bestFit="1" customWidth="1"/>
    <col min="6" max="6" width="14" style="17" bestFit="1" customWidth="1"/>
    <col min="7" max="7" width="14.7109375" style="17" bestFit="1" customWidth="1"/>
    <col min="8" max="8" width="18" style="17" bestFit="1" customWidth="1"/>
    <col min="9" max="9" width="16.140625" style="6" bestFit="1" customWidth="1"/>
    <col min="10" max="16384" width="9.140625" style="6"/>
  </cols>
  <sheetData>
    <row r="1" spans="1:9" s="9" customFormat="1" x14ac:dyDescent="0.25">
      <c r="A1" s="9" t="s">
        <v>74</v>
      </c>
      <c r="B1" s="9" t="s">
        <v>75</v>
      </c>
      <c r="C1" s="9" t="s">
        <v>76</v>
      </c>
      <c r="D1" s="9" t="s">
        <v>77</v>
      </c>
      <c r="E1" s="10" t="s">
        <v>78</v>
      </c>
      <c r="F1" s="10" t="s">
        <v>79</v>
      </c>
      <c r="G1" s="10" t="s">
        <v>80</v>
      </c>
      <c r="H1" s="10" t="s">
        <v>81</v>
      </c>
      <c r="I1" s="9" t="s">
        <v>82</v>
      </c>
    </row>
    <row r="2" spans="1:9" x14ac:dyDescent="0.25">
      <c r="A2" s="11">
        <v>1</v>
      </c>
      <c r="B2" s="11" t="s">
        <v>83</v>
      </c>
      <c r="C2" s="11" t="s">
        <v>83</v>
      </c>
      <c r="D2" s="11" t="s">
        <v>84</v>
      </c>
      <c r="E2" s="12">
        <v>30.756900000000002</v>
      </c>
      <c r="F2" s="12">
        <v>32.594200000000001</v>
      </c>
      <c r="G2" s="12">
        <v>32.0075</v>
      </c>
      <c r="H2" s="12">
        <v>1.8346</v>
      </c>
      <c r="I2" s="12">
        <v>0.5867</v>
      </c>
    </row>
    <row r="3" spans="1:9" x14ac:dyDescent="0.25">
      <c r="A3" s="13">
        <v>2</v>
      </c>
      <c r="B3" s="13" t="s">
        <v>83</v>
      </c>
      <c r="C3" s="13" t="s">
        <v>83</v>
      </c>
      <c r="D3" s="13" t="s">
        <v>85</v>
      </c>
      <c r="E3" s="14">
        <v>28.8126</v>
      </c>
      <c r="F3" s="14">
        <v>30.227</v>
      </c>
      <c r="G3" s="14">
        <v>29.793399999999998</v>
      </c>
      <c r="H3" s="14">
        <v>1.4100999999999999</v>
      </c>
      <c r="I3" s="14">
        <v>0.42930000000000001</v>
      </c>
    </row>
    <row r="4" spans="1:9" x14ac:dyDescent="0.25">
      <c r="A4" s="13">
        <v>3</v>
      </c>
      <c r="B4" s="13" t="s">
        <v>83</v>
      </c>
      <c r="C4" s="13" t="s">
        <v>83</v>
      </c>
      <c r="D4" s="13">
        <v>847</v>
      </c>
      <c r="E4" s="14">
        <v>35.865400000000001</v>
      </c>
      <c r="F4" s="14">
        <v>37.855400000000003</v>
      </c>
      <c r="G4" s="14">
        <v>37.341700000000003</v>
      </c>
      <c r="H4" s="14">
        <v>1.99</v>
      </c>
      <c r="I4" s="14">
        <v>0.51319999999999999</v>
      </c>
    </row>
    <row r="5" spans="1:9" x14ac:dyDescent="0.25">
      <c r="A5" s="13">
        <v>4</v>
      </c>
      <c r="B5" s="13" t="s">
        <v>83</v>
      </c>
      <c r="C5" s="13" t="s">
        <v>83</v>
      </c>
      <c r="D5" s="13">
        <v>854</v>
      </c>
      <c r="E5" s="14">
        <v>32.951700000000002</v>
      </c>
      <c r="F5" s="14">
        <v>33.8889</v>
      </c>
      <c r="G5" s="14">
        <v>33.655099999999997</v>
      </c>
      <c r="H5" s="14">
        <v>0.93720000000000003</v>
      </c>
      <c r="I5" s="14">
        <v>0.23380000000000001</v>
      </c>
    </row>
    <row r="6" spans="1:9" x14ac:dyDescent="0.25">
      <c r="A6" s="13">
        <v>5</v>
      </c>
      <c r="B6" s="13" t="s">
        <v>83</v>
      </c>
      <c r="C6" s="13" t="s">
        <v>83</v>
      </c>
      <c r="D6" s="13">
        <v>160</v>
      </c>
      <c r="E6" s="14">
        <v>34.441299999999998</v>
      </c>
      <c r="F6" s="14">
        <v>39.5154</v>
      </c>
      <c r="G6" s="14">
        <v>38.745600000000003</v>
      </c>
      <c r="H6" s="14">
        <v>5.0740999999999996</v>
      </c>
      <c r="I6" s="14">
        <v>0.76980000000000004</v>
      </c>
    </row>
    <row r="7" spans="1:9" x14ac:dyDescent="0.25">
      <c r="A7" s="13">
        <v>6</v>
      </c>
      <c r="B7" s="13" t="s">
        <v>83</v>
      </c>
      <c r="C7" s="13" t="s">
        <v>83</v>
      </c>
      <c r="D7" s="13">
        <v>870</v>
      </c>
      <c r="E7" s="14">
        <v>32.264000000000003</v>
      </c>
      <c r="F7" s="14">
        <v>33.3125</v>
      </c>
      <c r="G7" s="14">
        <v>33.033799999999999</v>
      </c>
      <c r="H7" s="14">
        <v>1.0485</v>
      </c>
      <c r="I7" s="14">
        <v>0.2787</v>
      </c>
    </row>
    <row r="8" spans="1:9" x14ac:dyDescent="0.25">
      <c r="A8" s="13">
        <v>7</v>
      </c>
      <c r="B8" s="13" t="s">
        <v>83</v>
      </c>
      <c r="C8" s="13" t="s">
        <v>83</v>
      </c>
      <c r="D8" s="13">
        <v>873</v>
      </c>
      <c r="E8" s="14">
        <v>31.030200000000001</v>
      </c>
      <c r="F8" s="14">
        <v>32.724800000000002</v>
      </c>
      <c r="G8" s="14">
        <v>32.286200000000001</v>
      </c>
      <c r="H8" s="14">
        <v>1.6946000000000001</v>
      </c>
      <c r="I8" s="14">
        <v>0.43859999999999999</v>
      </c>
    </row>
    <row r="9" spans="1:9" x14ac:dyDescent="0.25">
      <c r="A9" s="13">
        <v>8</v>
      </c>
      <c r="B9" s="13" t="s">
        <v>83</v>
      </c>
      <c r="C9" s="13" t="s">
        <v>83</v>
      </c>
      <c r="D9" s="13" t="s">
        <v>86</v>
      </c>
      <c r="E9" s="14">
        <v>28.4069</v>
      </c>
      <c r="F9" s="14">
        <v>29.3398</v>
      </c>
      <c r="G9" s="14">
        <v>29.123799999999999</v>
      </c>
      <c r="H9" s="14">
        <v>0.93289999999999995</v>
      </c>
      <c r="I9" s="14">
        <v>0.216</v>
      </c>
    </row>
    <row r="10" spans="1:9" x14ac:dyDescent="0.25">
      <c r="A10" s="13">
        <v>9</v>
      </c>
      <c r="B10" s="13" t="s">
        <v>83</v>
      </c>
      <c r="C10" s="13" t="s">
        <v>83</v>
      </c>
      <c r="D10" s="13">
        <v>121</v>
      </c>
      <c r="E10" s="14">
        <v>35.055399999999999</v>
      </c>
      <c r="F10" s="14">
        <v>36.673699999999997</v>
      </c>
      <c r="G10" s="14">
        <v>36.301099999999998</v>
      </c>
      <c r="H10" s="14">
        <v>1.6183000000000001</v>
      </c>
      <c r="I10" s="14">
        <v>0.37259999999999999</v>
      </c>
    </row>
    <row r="11" spans="1:9" x14ac:dyDescent="0.25">
      <c r="A11" s="13">
        <v>10</v>
      </c>
      <c r="B11" s="13" t="s">
        <v>83</v>
      </c>
      <c r="C11" s="13" t="s">
        <v>83</v>
      </c>
      <c r="D11" s="13">
        <v>129</v>
      </c>
      <c r="E11" s="14">
        <v>34.2224</v>
      </c>
      <c r="F11" s="14">
        <v>35.0627</v>
      </c>
      <c r="G11" s="14">
        <v>34.845399999999998</v>
      </c>
      <c r="H11" s="14">
        <v>0.84030000000000005</v>
      </c>
      <c r="I11" s="14">
        <v>0.21729999999999999</v>
      </c>
    </row>
    <row r="12" spans="1:9" x14ac:dyDescent="0.25">
      <c r="A12" s="13">
        <v>11</v>
      </c>
      <c r="B12" s="13" t="s">
        <v>83</v>
      </c>
      <c r="C12" s="13" t="s">
        <v>83</v>
      </c>
      <c r="D12" s="13">
        <v>147</v>
      </c>
      <c r="E12" s="14">
        <v>33.195</v>
      </c>
      <c r="F12" s="14">
        <v>34.613399999999999</v>
      </c>
      <c r="G12" s="14">
        <v>34.284399999999998</v>
      </c>
      <c r="H12" s="14">
        <v>1.4184000000000001</v>
      </c>
      <c r="I12" s="14">
        <v>0.32900000000000001</v>
      </c>
    </row>
    <row r="13" spans="1:9" x14ac:dyDescent="0.25">
      <c r="A13" s="13">
        <v>12</v>
      </c>
      <c r="B13" s="13" t="s">
        <v>83</v>
      </c>
      <c r="C13" s="13" t="s">
        <v>83</v>
      </c>
      <c r="D13" s="13">
        <v>862</v>
      </c>
      <c r="E13" s="14">
        <v>31.757400000000001</v>
      </c>
      <c r="F13" s="14">
        <v>33.623100000000001</v>
      </c>
      <c r="G13" s="14">
        <v>33.186799999999998</v>
      </c>
      <c r="H13" s="14">
        <v>1.8656999999999999</v>
      </c>
      <c r="I13" s="14">
        <v>0.43630000000000002</v>
      </c>
    </row>
    <row r="14" spans="1:9" x14ac:dyDescent="0.25">
      <c r="A14" s="13">
        <v>13</v>
      </c>
      <c r="B14" s="13" t="s">
        <v>83</v>
      </c>
      <c r="C14" s="13" t="s">
        <v>83</v>
      </c>
      <c r="D14" s="13">
        <v>895</v>
      </c>
      <c r="E14" s="14">
        <v>31.0121</v>
      </c>
      <c r="F14" s="14">
        <v>32.622500000000002</v>
      </c>
      <c r="G14" s="14">
        <v>32.29</v>
      </c>
      <c r="H14" s="14">
        <v>1.6104000000000001</v>
      </c>
      <c r="I14" s="14">
        <v>0.33250000000000002</v>
      </c>
    </row>
    <row r="15" spans="1:9" x14ac:dyDescent="0.25">
      <c r="A15" s="13">
        <v>14</v>
      </c>
      <c r="B15" s="13" t="s">
        <v>83</v>
      </c>
      <c r="C15" s="13" t="s">
        <v>83</v>
      </c>
      <c r="D15" s="13">
        <v>863</v>
      </c>
      <c r="E15" s="14">
        <v>31.948599999999999</v>
      </c>
      <c r="F15" s="14">
        <v>33.567799999999998</v>
      </c>
      <c r="G15" s="14">
        <v>33.165900000000001</v>
      </c>
      <c r="H15" s="14">
        <v>1.6192</v>
      </c>
      <c r="I15" s="14">
        <v>0.40189999999999998</v>
      </c>
    </row>
    <row r="16" spans="1:9" ht="15.75" thickBot="1" x14ac:dyDescent="0.3">
      <c r="A16" s="15">
        <v>15</v>
      </c>
      <c r="B16" s="15" t="s">
        <v>83</v>
      </c>
      <c r="C16" s="15" t="s">
        <v>83</v>
      </c>
      <c r="D16" s="15">
        <v>125</v>
      </c>
      <c r="E16" s="16">
        <v>32.168900000000001</v>
      </c>
      <c r="F16" s="16">
        <v>34.690199999999997</v>
      </c>
      <c r="G16" s="16">
        <v>33.982500000000002</v>
      </c>
      <c r="H16" s="16">
        <v>2.5213000000000001</v>
      </c>
      <c r="I16" s="16">
        <v>0.7077</v>
      </c>
    </row>
    <row r="17" spans="4:9" x14ac:dyDescent="0.25">
      <c r="D17" s="9"/>
      <c r="I17" s="17"/>
    </row>
    <row r="18" spans="4:9" x14ac:dyDescent="0.25">
      <c r="D18" s="9"/>
      <c r="I18" s="17"/>
    </row>
    <row r="19" spans="4:9" x14ac:dyDescent="0.25">
      <c r="D19" s="9"/>
      <c r="I19" s="1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70"/>
  <sheetViews>
    <sheetView zoomScale="33" zoomScaleNormal="33" workbookViewId="0">
      <selection activeCell="A8" sqref="A8:XFD8"/>
    </sheetView>
  </sheetViews>
  <sheetFormatPr defaultRowHeight="15" x14ac:dyDescent="0.25"/>
  <cols>
    <col min="1" max="1" width="20.140625" customWidth="1"/>
    <col min="13" max="13" width="9.42578125" bestFit="1" customWidth="1"/>
  </cols>
  <sheetData>
    <row r="1" spans="1:39" x14ac:dyDescent="0.25">
      <c r="B1" t="s">
        <v>0</v>
      </c>
      <c r="C1" t="s">
        <v>1</v>
      </c>
      <c r="D1" t="s">
        <v>2</v>
      </c>
      <c r="E1" t="s">
        <v>3</v>
      </c>
    </row>
    <row r="3" spans="1:39" x14ac:dyDescent="0.25">
      <c r="A3" s="2" t="s">
        <v>4</v>
      </c>
    </row>
    <row r="4" spans="1:39" x14ac:dyDescent="0.25">
      <c r="B4" t="s">
        <v>0</v>
      </c>
      <c r="C4" t="s">
        <v>5</v>
      </c>
      <c r="D4" t="s">
        <v>6</v>
      </c>
      <c r="E4" t="s">
        <v>7</v>
      </c>
      <c r="F4" t="s">
        <v>8</v>
      </c>
      <c r="G4" t="s">
        <v>9</v>
      </c>
      <c r="H4" t="s">
        <v>10</v>
      </c>
      <c r="I4" t="s">
        <v>11</v>
      </c>
      <c r="J4" t="s">
        <v>12</v>
      </c>
      <c r="K4" t="s">
        <v>13</v>
      </c>
      <c r="L4" t="s">
        <v>14</v>
      </c>
      <c r="M4" t="s">
        <v>15</v>
      </c>
      <c r="N4" t="s">
        <v>16</v>
      </c>
      <c r="O4" t="s">
        <v>17</v>
      </c>
      <c r="P4" t="s">
        <v>18</v>
      </c>
      <c r="Q4" t="s">
        <v>19</v>
      </c>
      <c r="R4" t="s">
        <v>20</v>
      </c>
      <c r="S4" t="s">
        <v>21</v>
      </c>
      <c r="T4" t="s">
        <v>22</v>
      </c>
      <c r="U4" t="s">
        <v>23</v>
      </c>
      <c r="V4" t="s">
        <v>24</v>
      </c>
      <c r="W4" t="s">
        <v>25</v>
      </c>
      <c r="X4" t="s">
        <v>26</v>
      </c>
      <c r="Y4" t="s">
        <v>27</v>
      </c>
      <c r="Z4" t="s">
        <v>28</v>
      </c>
      <c r="AA4" t="s">
        <v>29</v>
      </c>
      <c r="AB4" t="s">
        <v>30</v>
      </c>
      <c r="AC4" t="s">
        <v>31</v>
      </c>
      <c r="AD4" t="s">
        <v>32</v>
      </c>
      <c r="AE4" t="s">
        <v>33</v>
      </c>
      <c r="AF4" t="s">
        <v>34</v>
      </c>
      <c r="AG4" t="s">
        <v>35</v>
      </c>
      <c r="AH4" t="s">
        <v>36</v>
      </c>
      <c r="AI4" t="s">
        <v>37</v>
      </c>
      <c r="AJ4" t="s">
        <v>38</v>
      </c>
      <c r="AK4" t="s">
        <v>39</v>
      </c>
      <c r="AL4" t="s">
        <v>40</v>
      </c>
      <c r="AM4" t="s">
        <v>3</v>
      </c>
    </row>
    <row r="5" spans="1:39" x14ac:dyDescent="0.25">
      <c r="A5" t="s">
        <v>41</v>
      </c>
      <c r="B5">
        <v>0</v>
      </c>
      <c r="C5">
        <f>B5+(1/3)</f>
        <v>0.33333333333333331</v>
      </c>
      <c r="D5">
        <f>C5</f>
        <v>0.33333333333333331</v>
      </c>
      <c r="E5">
        <f t="shared" ref="E5:AK5" si="0">D5+(1/3)</f>
        <v>0.66666666666666663</v>
      </c>
      <c r="F5">
        <f>E5</f>
        <v>0.66666666666666663</v>
      </c>
      <c r="G5">
        <f t="shared" si="0"/>
        <v>1</v>
      </c>
      <c r="H5">
        <f>G5</f>
        <v>1</v>
      </c>
      <c r="I5">
        <f t="shared" si="0"/>
        <v>1.3333333333333333</v>
      </c>
      <c r="J5">
        <f>I5</f>
        <v>1.3333333333333333</v>
      </c>
      <c r="K5">
        <f t="shared" si="0"/>
        <v>1.6666666666666665</v>
      </c>
      <c r="L5">
        <f>K5</f>
        <v>1.6666666666666665</v>
      </c>
      <c r="M5">
        <f t="shared" si="0"/>
        <v>1.9999999999999998</v>
      </c>
      <c r="N5">
        <f>M5</f>
        <v>1.9999999999999998</v>
      </c>
      <c r="O5">
        <f t="shared" si="0"/>
        <v>2.333333333333333</v>
      </c>
      <c r="P5">
        <f>O5</f>
        <v>2.333333333333333</v>
      </c>
      <c r="Q5">
        <f t="shared" si="0"/>
        <v>2.6666666666666665</v>
      </c>
      <c r="R5">
        <f>Q5</f>
        <v>2.6666666666666665</v>
      </c>
      <c r="S5">
        <f t="shared" si="0"/>
        <v>3</v>
      </c>
      <c r="T5">
        <f>S5</f>
        <v>3</v>
      </c>
      <c r="U5">
        <f t="shared" si="0"/>
        <v>3.3333333333333335</v>
      </c>
      <c r="V5">
        <f>U5</f>
        <v>3.3333333333333335</v>
      </c>
      <c r="W5">
        <f t="shared" si="0"/>
        <v>3.666666666666667</v>
      </c>
      <c r="X5">
        <f>W5</f>
        <v>3.666666666666667</v>
      </c>
      <c r="Y5">
        <f t="shared" si="0"/>
        <v>4</v>
      </c>
      <c r="Z5">
        <f>Y5</f>
        <v>4</v>
      </c>
      <c r="AA5">
        <f t="shared" si="0"/>
        <v>4.333333333333333</v>
      </c>
      <c r="AB5">
        <f>AA5</f>
        <v>4.333333333333333</v>
      </c>
      <c r="AC5">
        <f t="shared" si="0"/>
        <v>4.6666666666666661</v>
      </c>
      <c r="AD5">
        <f>AC5</f>
        <v>4.6666666666666661</v>
      </c>
      <c r="AE5">
        <f t="shared" si="0"/>
        <v>4.9999999999999991</v>
      </c>
      <c r="AF5">
        <f>AE5</f>
        <v>4.9999999999999991</v>
      </c>
      <c r="AG5">
        <f t="shared" si="0"/>
        <v>5.3333333333333321</v>
      </c>
      <c r="AH5">
        <f>AG5</f>
        <v>5.3333333333333321</v>
      </c>
      <c r="AI5">
        <f t="shared" si="0"/>
        <v>5.6666666666666652</v>
      </c>
      <c r="AJ5">
        <f>AI5</f>
        <v>5.6666666666666652</v>
      </c>
      <c r="AK5">
        <f t="shared" si="0"/>
        <v>5.9999999999999982</v>
      </c>
      <c r="AL5">
        <f>AK5</f>
        <v>5.9999999999999982</v>
      </c>
      <c r="AM5">
        <v>24</v>
      </c>
    </row>
    <row r="6" spans="1:39" x14ac:dyDescent="0.25">
      <c r="A6" t="s">
        <v>42</v>
      </c>
      <c r="B6" s="3">
        <v>41499127.399650961</v>
      </c>
      <c r="C6" s="3">
        <v>27247818.499127403</v>
      </c>
      <c r="D6" s="3">
        <v>24019197.207678884</v>
      </c>
      <c r="E6" s="3">
        <v>11739965.095986038</v>
      </c>
      <c r="F6" s="3">
        <v>6199825.4799301922</v>
      </c>
      <c r="G6" s="3">
        <v>2435427.57417103</v>
      </c>
      <c r="H6" s="3">
        <v>3998254.79930192</v>
      </c>
      <c r="I6" s="3">
        <v>3776614.3106457242</v>
      </c>
      <c r="J6" s="3">
        <v>6672774.8691099482</v>
      </c>
      <c r="K6" s="3">
        <v>5974694.5898778364</v>
      </c>
      <c r="L6" s="3">
        <v>8837696.3350785356</v>
      </c>
      <c r="M6" s="3">
        <v>5882722.5130890058</v>
      </c>
      <c r="N6" s="3">
        <v>7969633.5078534037</v>
      </c>
      <c r="O6" s="3">
        <v>3634554.9738219897</v>
      </c>
      <c r="P6" s="3">
        <v>5204537.5218150094</v>
      </c>
      <c r="Q6" s="3">
        <v>2907407.4074074072</v>
      </c>
      <c r="R6" s="3">
        <v>6693121.6931216922</v>
      </c>
      <c r="S6" s="3">
        <v>3882716.049382716</v>
      </c>
      <c r="T6" s="3">
        <v>6151675.4850088181</v>
      </c>
      <c r="U6" s="3">
        <v>3586419.7530864193</v>
      </c>
      <c r="V6" s="3">
        <v>6910934.7442680774</v>
      </c>
      <c r="W6" s="3">
        <v>2202821.8694885359</v>
      </c>
      <c r="X6" s="3">
        <v>7410934.7442680774</v>
      </c>
      <c r="Y6" s="3">
        <v>3457671.9576719576</v>
      </c>
      <c r="Z6" s="3">
        <v>8720458.5537918862</v>
      </c>
      <c r="AA6" s="3">
        <v>6198412.6984126978</v>
      </c>
      <c r="AB6" s="3">
        <v>5973544.9735449739</v>
      </c>
      <c r="AC6" s="3">
        <v>4973544.9735449739</v>
      </c>
      <c r="AD6" s="3">
        <v>7352733.6860670196</v>
      </c>
      <c r="AE6" s="3">
        <v>4738977.0723104058</v>
      </c>
      <c r="AF6" s="3">
        <v>7442680.7760141091</v>
      </c>
      <c r="AG6" s="3">
        <v>5215167.5485008815</v>
      </c>
      <c r="AH6" s="3">
        <v>6481481.4814814804</v>
      </c>
      <c r="AI6" s="3">
        <v>4316578.4832451502</v>
      </c>
      <c r="AJ6" s="3">
        <v>7101410.9347442677</v>
      </c>
      <c r="AK6" s="3">
        <v>7237213.40388007</v>
      </c>
      <c r="AL6" s="3">
        <v>9067901.234567903</v>
      </c>
      <c r="AM6" s="3">
        <v>2354497.3544973545</v>
      </c>
    </row>
    <row r="7" spans="1:39" x14ac:dyDescent="0.25">
      <c r="A7" t="s">
        <v>43</v>
      </c>
      <c r="B7" s="3">
        <v>44092495.636998251</v>
      </c>
      <c r="C7" s="3">
        <v>10963350.785340315</v>
      </c>
      <c r="D7" s="3">
        <v>14535776.614310646</v>
      </c>
      <c r="E7" s="3">
        <v>1253926.7015706808</v>
      </c>
      <c r="F7" s="3">
        <v>5235602.0942408377</v>
      </c>
      <c r="G7" s="3">
        <v>569808.02792321122</v>
      </c>
      <c r="H7" s="3">
        <v>4561082.024432811</v>
      </c>
      <c r="I7" s="3">
        <v>4196335.0785340313</v>
      </c>
      <c r="J7" s="3">
        <v>6778359.5113438051</v>
      </c>
      <c r="K7" s="3">
        <v>5680628.2722513089</v>
      </c>
      <c r="L7" s="3">
        <v>8902268.7609075047</v>
      </c>
      <c r="M7" s="3">
        <v>3669808.0279232115</v>
      </c>
      <c r="N7" s="3">
        <v>7763699.8254799303</v>
      </c>
      <c r="O7" s="3">
        <v>1451308.9005235601</v>
      </c>
      <c r="P7" s="3">
        <v>4650261.7801047126</v>
      </c>
      <c r="Q7" s="3">
        <v>3807760.1410934739</v>
      </c>
      <c r="R7" s="3"/>
      <c r="S7" s="3">
        <v>4611992.9453262789</v>
      </c>
      <c r="T7" s="3">
        <v>7773368.6067019394</v>
      </c>
      <c r="U7" s="3">
        <v>3508818.3421516749</v>
      </c>
      <c r="V7" s="3">
        <v>8606701.9400352724</v>
      </c>
      <c r="W7" s="3">
        <v>3481481.4814814809</v>
      </c>
      <c r="X7" s="3">
        <v>6675485.0088183424</v>
      </c>
      <c r="Y7" s="3">
        <v>7704585.5379188703</v>
      </c>
      <c r="Z7" s="3">
        <v>5406525.5731922397</v>
      </c>
      <c r="AA7" s="3">
        <v>4599647.2663139328</v>
      </c>
      <c r="AB7" s="3">
        <v>7407407.4074074076</v>
      </c>
      <c r="AC7" s="3">
        <v>4312169.3121693125</v>
      </c>
      <c r="AD7" s="3">
        <v>6961199.2945326278</v>
      </c>
      <c r="AE7" s="3">
        <v>3609347.4426807761</v>
      </c>
      <c r="AF7" s="3">
        <v>7595238.0952380942</v>
      </c>
      <c r="AG7" s="3">
        <v>5955908.2892416222</v>
      </c>
      <c r="AH7" s="3">
        <v>7077601.4109347444</v>
      </c>
      <c r="AI7" s="3">
        <v>4446208.1128747789</v>
      </c>
      <c r="AJ7" s="3">
        <v>7743386.2433862435</v>
      </c>
      <c r="AK7" s="3">
        <v>5209876.5432098759</v>
      </c>
      <c r="AL7" s="3">
        <v>7994708.9947089953</v>
      </c>
      <c r="AM7" s="3">
        <v>1241622.5749559083</v>
      </c>
    </row>
    <row r="8" spans="1:39" s="7" customFormat="1" x14ac:dyDescent="0.25">
      <c r="A8" s="7" t="s">
        <v>44</v>
      </c>
      <c r="B8" s="8">
        <v>41010471.204188488</v>
      </c>
      <c r="C8" s="8">
        <v>4842931.9371727752</v>
      </c>
      <c r="D8" s="8">
        <v>14453752.181500874</v>
      </c>
      <c r="E8" s="8">
        <v>730366.49214659689</v>
      </c>
      <c r="F8" s="8">
        <v>5634380.4537521815</v>
      </c>
      <c r="G8" s="8">
        <v>1384816.7539267016</v>
      </c>
      <c r="H8" s="8">
        <v>4335951.1343804542</v>
      </c>
      <c r="I8" s="8">
        <v>4700698.080279232</v>
      </c>
      <c r="J8" s="8">
        <v>7349912.7399650961</v>
      </c>
      <c r="K8" s="8">
        <v>7197207.678883072</v>
      </c>
      <c r="L8" s="8">
        <v>8157068.0628272258</v>
      </c>
      <c r="M8" s="8">
        <v>5228272.2513089003</v>
      </c>
      <c r="N8" s="8">
        <v>6269109.9476439795</v>
      </c>
      <c r="O8" s="8">
        <v>4513787.0855148342</v>
      </c>
      <c r="P8" s="8">
        <v>6152879.5811518328</v>
      </c>
      <c r="Q8" s="8">
        <v>5984126.9841269832</v>
      </c>
      <c r="R8" s="8">
        <v>7241622.5749559067</v>
      </c>
      <c r="S8" s="8">
        <v>1380070.5467372134</v>
      </c>
      <c r="T8" s="8">
        <v>6752204.5855379188</v>
      </c>
      <c r="U8" s="8">
        <v>6250440.917107583</v>
      </c>
      <c r="V8" s="8">
        <v>9946208.112874778</v>
      </c>
      <c r="W8" s="8">
        <v>6152557.3192239851</v>
      </c>
      <c r="X8" s="8">
        <v>7972663.139329805</v>
      </c>
      <c r="Y8" s="8">
        <v>7091710.7583774254</v>
      </c>
      <c r="Z8" s="8">
        <v>7754850.0881834216</v>
      </c>
      <c r="AA8" s="8">
        <v>1858024.6913580247</v>
      </c>
      <c r="AB8" s="8">
        <v>7010582.0105820103</v>
      </c>
      <c r="AC8" s="8">
        <v>6957671.9576719571</v>
      </c>
      <c r="AD8" s="8">
        <v>7262786.5961199291</v>
      </c>
      <c r="AE8" s="8">
        <v>2455908.2892416222</v>
      </c>
      <c r="AF8" s="8">
        <v>7570546.7372134039</v>
      </c>
      <c r="AG8" s="8">
        <v>6175485.0088183424</v>
      </c>
      <c r="AH8" s="8">
        <v>7131393.2980599646</v>
      </c>
      <c r="AI8" s="8">
        <v>5694885.3615520271</v>
      </c>
      <c r="AJ8" s="8">
        <v>6471781.3051146381</v>
      </c>
      <c r="AK8" s="8">
        <v>8080246.9135802463</v>
      </c>
      <c r="AL8" s="8">
        <v>7840388.0070546726</v>
      </c>
      <c r="AM8" s="8">
        <v>2246913.5802469137</v>
      </c>
    </row>
    <row r="9" spans="1:39" x14ac:dyDescent="0.25">
      <c r="A9" t="s">
        <v>45</v>
      </c>
      <c r="B9" s="3">
        <v>42394415.357766144</v>
      </c>
      <c r="C9" s="3">
        <v>42045375.218150087</v>
      </c>
      <c r="D9" s="3">
        <v>39450261.780104719</v>
      </c>
      <c r="E9" s="3">
        <v>41157068.062827222</v>
      </c>
      <c r="F9" s="3">
        <v>38572425.828970335</v>
      </c>
      <c r="G9" s="3">
        <v>36741710.296684116</v>
      </c>
      <c r="H9" s="3">
        <v>37233856.893542759</v>
      </c>
      <c r="I9" s="3">
        <v>35764397.905759163</v>
      </c>
      <c r="J9" s="3">
        <v>37335078.534031413</v>
      </c>
      <c r="K9" s="3">
        <v>34438045.375218153</v>
      </c>
      <c r="L9" s="3">
        <v>31457242.582897034</v>
      </c>
      <c r="M9" s="3">
        <v>30610820.2443281</v>
      </c>
      <c r="N9" s="3">
        <v>34162303.66492147</v>
      </c>
      <c r="O9" s="3">
        <v>30069808.027923211</v>
      </c>
      <c r="P9" s="3">
        <v>30890052.356020942</v>
      </c>
      <c r="Q9" s="3">
        <v>36243386.243386239</v>
      </c>
      <c r="R9" s="3">
        <v>37398589.065255731</v>
      </c>
      <c r="S9" s="3">
        <v>35317460.317460321</v>
      </c>
      <c r="T9" s="3"/>
      <c r="U9" s="3">
        <v>39391534.391534388</v>
      </c>
      <c r="V9" s="3">
        <v>38624338.624338619</v>
      </c>
      <c r="W9" s="3">
        <v>37460317.460317455</v>
      </c>
      <c r="X9" s="3">
        <v>41014109.347442672</v>
      </c>
      <c r="Y9" s="3">
        <v>38800705.467372134</v>
      </c>
      <c r="Z9" s="3">
        <v>37486772.486772493</v>
      </c>
      <c r="AA9" s="3">
        <v>39356261.022927694</v>
      </c>
      <c r="AB9" s="3">
        <v>41084656.084656082</v>
      </c>
      <c r="AC9" s="3">
        <v>43589065.255731918</v>
      </c>
      <c r="AD9" s="3">
        <v>44841269.841269843</v>
      </c>
      <c r="AE9" s="3">
        <v>45458553.791887119</v>
      </c>
      <c r="AF9" s="3">
        <v>45811287.477954142</v>
      </c>
      <c r="AG9" s="3">
        <v>46887125.220458545</v>
      </c>
      <c r="AH9" s="3">
        <v>40784832.451499112</v>
      </c>
      <c r="AI9" s="3">
        <v>43906525.573192239</v>
      </c>
      <c r="AJ9" s="3">
        <v>40961199.294532627</v>
      </c>
      <c r="AK9" s="3">
        <v>49735449.735449739</v>
      </c>
      <c r="AL9" s="3">
        <v>50246913.58024691</v>
      </c>
      <c r="AM9" s="3">
        <v>49982363.315696649</v>
      </c>
    </row>
    <row r="10" spans="1:39" x14ac:dyDescent="0.25">
      <c r="A10" t="s">
        <v>46</v>
      </c>
      <c r="B10" s="3">
        <f>AVERAGE(B6:B9)</f>
        <v>42249127.399650961</v>
      </c>
      <c r="C10" s="3">
        <f>AVERAGE(C6:C9)</f>
        <v>21274869.109947644</v>
      </c>
      <c r="D10" s="3">
        <f t="shared" ref="D10:AM10" si="1">AVERAGE(D6:D9)</f>
        <v>23114746.945898779</v>
      </c>
      <c r="E10" s="3">
        <f t="shared" si="1"/>
        <v>13720331.588132635</v>
      </c>
      <c r="F10" s="3">
        <f t="shared" si="1"/>
        <v>13910558.464223387</v>
      </c>
      <c r="G10" s="3">
        <f t="shared" si="1"/>
        <v>10282940.663176265</v>
      </c>
      <c r="H10" s="3">
        <f t="shared" si="1"/>
        <v>12532286.212914485</v>
      </c>
      <c r="I10" s="3">
        <f t="shared" si="1"/>
        <v>12109511.343804538</v>
      </c>
      <c r="J10" s="3">
        <f t="shared" si="1"/>
        <v>14534031.413612567</v>
      </c>
      <c r="K10" s="3">
        <f t="shared" si="1"/>
        <v>13322643.979057591</v>
      </c>
      <c r="L10" s="3">
        <f t="shared" si="1"/>
        <v>14338568.935427574</v>
      </c>
      <c r="M10" s="3">
        <f t="shared" si="1"/>
        <v>11347905.759162303</v>
      </c>
      <c r="N10" s="3">
        <f t="shared" si="1"/>
        <v>14041186.736474697</v>
      </c>
      <c r="O10" s="3">
        <f t="shared" si="1"/>
        <v>9917364.746945899</v>
      </c>
      <c r="P10" s="3">
        <f t="shared" si="1"/>
        <v>11724432.809773125</v>
      </c>
      <c r="Q10" s="3">
        <f t="shared" si="1"/>
        <v>12235670.194003526</v>
      </c>
      <c r="R10" s="3">
        <f t="shared" si="1"/>
        <v>17111111.111111108</v>
      </c>
      <c r="S10" s="3">
        <f t="shared" si="1"/>
        <v>11298059.964726632</v>
      </c>
      <c r="T10" s="3">
        <f t="shared" si="1"/>
        <v>6892416.2257495588</v>
      </c>
      <c r="U10" s="3">
        <f t="shared" si="1"/>
        <v>13184303.350970017</v>
      </c>
      <c r="V10" s="3">
        <f t="shared" si="1"/>
        <v>16022045.855379187</v>
      </c>
      <c r="W10" s="3">
        <f t="shared" si="1"/>
        <v>12324294.532627864</v>
      </c>
      <c r="X10" s="3">
        <f t="shared" si="1"/>
        <v>15768298.059964724</v>
      </c>
      <c r="Y10" s="3">
        <f t="shared" si="1"/>
        <v>14263668.430335097</v>
      </c>
      <c r="Z10" s="3">
        <f t="shared" si="1"/>
        <v>14842151.675485011</v>
      </c>
      <c r="AA10" s="3">
        <f t="shared" si="1"/>
        <v>13003086.419753088</v>
      </c>
      <c r="AB10" s="3">
        <f t="shared" si="1"/>
        <v>15369047.619047619</v>
      </c>
      <c r="AC10" s="3">
        <f t="shared" si="1"/>
        <v>14958112.874779541</v>
      </c>
      <c r="AD10" s="3">
        <f t="shared" si="1"/>
        <v>16604497.354497354</v>
      </c>
      <c r="AE10" s="3">
        <f t="shared" si="1"/>
        <v>14065696.649029981</v>
      </c>
      <c r="AF10" s="3">
        <f t="shared" si="1"/>
        <v>17104938.271604937</v>
      </c>
      <c r="AG10" s="3">
        <f t="shared" si="1"/>
        <v>16058421.516754847</v>
      </c>
      <c r="AH10" s="3">
        <f t="shared" si="1"/>
        <v>15368827.160493825</v>
      </c>
      <c r="AI10" s="3">
        <f t="shared" si="1"/>
        <v>14591049.382716049</v>
      </c>
      <c r="AJ10" s="3">
        <f t="shared" si="1"/>
        <v>15569444.444444444</v>
      </c>
      <c r="AK10" s="3">
        <f t="shared" si="1"/>
        <v>17565696.649029985</v>
      </c>
      <c r="AL10" s="3">
        <f t="shared" si="1"/>
        <v>18787477.954144619</v>
      </c>
      <c r="AM10" s="3">
        <f t="shared" si="1"/>
        <v>13956349.206349207</v>
      </c>
    </row>
    <row r="11" spans="1:39" x14ac:dyDescent="0.25">
      <c r="A11" t="s">
        <v>47</v>
      </c>
      <c r="B11" s="3">
        <f>STDEV(B6:B9)</f>
        <v>1355960.2034218779</v>
      </c>
      <c r="C11" s="3">
        <f t="shared" ref="C11:AM11" si="2">STDEV(C6:C9)</f>
        <v>16767289.761172011</v>
      </c>
      <c r="D11" s="3">
        <f t="shared" si="2"/>
        <v>11779624.179542603</v>
      </c>
      <c r="E11" s="3">
        <f t="shared" si="2"/>
        <v>18981102.916810751</v>
      </c>
      <c r="F11" s="3">
        <f t="shared" si="2"/>
        <v>16446003.522168593</v>
      </c>
      <c r="G11" s="3">
        <f t="shared" si="2"/>
        <v>17655702.637727018</v>
      </c>
      <c r="H11" s="3">
        <f t="shared" si="2"/>
        <v>16469338.088223984</v>
      </c>
      <c r="I11" s="3">
        <f t="shared" si="2"/>
        <v>15774448.789135735</v>
      </c>
      <c r="J11" s="3">
        <f t="shared" si="2"/>
        <v>15203608.256142544</v>
      </c>
      <c r="K11" s="3">
        <f t="shared" si="2"/>
        <v>14092242.668426914</v>
      </c>
      <c r="L11" s="3">
        <f t="shared" si="2"/>
        <v>11417426.730504002</v>
      </c>
      <c r="M11" s="3">
        <f t="shared" si="2"/>
        <v>12875444.347243214</v>
      </c>
      <c r="N11" s="3">
        <f t="shared" si="2"/>
        <v>13435464.569382541</v>
      </c>
      <c r="O11" s="3">
        <f t="shared" si="2"/>
        <v>13496510.931547305</v>
      </c>
      <c r="P11" s="3">
        <f t="shared" si="2"/>
        <v>12792134.410042955</v>
      </c>
      <c r="Q11" s="3">
        <f t="shared" si="2"/>
        <v>16057172.612143125</v>
      </c>
      <c r="R11" s="3">
        <f t="shared" si="2"/>
        <v>17571611.611041013</v>
      </c>
      <c r="S11" s="3">
        <f t="shared" si="2"/>
        <v>16072636.425210338</v>
      </c>
      <c r="T11" s="3">
        <f t="shared" si="2"/>
        <v>819888.17729908996</v>
      </c>
      <c r="U11" s="3">
        <f t="shared" si="2"/>
        <v>17517912.611378111</v>
      </c>
      <c r="V11" s="3">
        <f t="shared" si="2"/>
        <v>15119293.565384561</v>
      </c>
      <c r="W11" s="3">
        <f t="shared" si="2"/>
        <v>16837948.611997966</v>
      </c>
      <c r="X11" s="3">
        <f t="shared" si="2"/>
        <v>16838920.018342637</v>
      </c>
      <c r="Y11" s="3">
        <f t="shared" si="2"/>
        <v>16465056.853450533</v>
      </c>
      <c r="Z11" s="3">
        <f t="shared" si="2"/>
        <v>15160418.442936804</v>
      </c>
      <c r="AA11" s="3">
        <f t="shared" si="2"/>
        <v>17659969.673950914</v>
      </c>
      <c r="AB11" s="3">
        <f t="shared" si="2"/>
        <v>17154393.517945867</v>
      </c>
      <c r="AC11" s="3">
        <f t="shared" si="2"/>
        <v>19120374.818686109</v>
      </c>
      <c r="AD11" s="3">
        <f t="shared" si="2"/>
        <v>18825259.704386048</v>
      </c>
      <c r="AE11" s="3">
        <f t="shared" si="2"/>
        <v>20949316.63275915</v>
      </c>
      <c r="AF11" s="3">
        <f t="shared" si="2"/>
        <v>19137682.932227675</v>
      </c>
      <c r="AG11" s="3">
        <f t="shared" si="2"/>
        <v>20556575.073057879</v>
      </c>
      <c r="AH11" s="3">
        <f t="shared" si="2"/>
        <v>16946562.869195547</v>
      </c>
      <c r="AI11" s="3">
        <f t="shared" si="2"/>
        <v>19553528.541077342</v>
      </c>
      <c r="AJ11" s="3">
        <f t="shared" si="2"/>
        <v>16935795.104368467</v>
      </c>
      <c r="AK11" s="3">
        <f t="shared" si="2"/>
        <v>21480305.917729132</v>
      </c>
      <c r="AL11" s="3">
        <f t="shared" si="2"/>
        <v>20980061.182322979</v>
      </c>
      <c r="AM11" s="3">
        <f t="shared" si="2"/>
        <v>24022571.434605099</v>
      </c>
    </row>
    <row r="12" spans="1:39" x14ac:dyDescent="0.25">
      <c r="A12" t="s">
        <v>48</v>
      </c>
      <c r="B12" s="3"/>
      <c r="C12" s="3"/>
    </row>
    <row r="13" spans="1:39" x14ac:dyDescent="0.25">
      <c r="B13" s="3"/>
      <c r="C13" s="3"/>
      <c r="E13" s="3"/>
      <c r="G13" s="3"/>
      <c r="I13" s="3"/>
      <c r="K13" s="3"/>
      <c r="M13" s="3"/>
      <c r="O13" s="3"/>
      <c r="Q13" s="3"/>
      <c r="S13" s="3"/>
      <c r="U13" s="3"/>
      <c r="W13" s="3"/>
      <c r="Y13" s="3"/>
      <c r="AA13" s="3"/>
      <c r="AC13" s="3"/>
      <c r="AE13" s="3"/>
      <c r="AG13" s="3"/>
      <c r="AI13" s="3"/>
      <c r="AK13" s="3"/>
    </row>
    <row r="15" spans="1:39" x14ac:dyDescent="0.25">
      <c r="A15" s="2" t="s">
        <v>49</v>
      </c>
    </row>
    <row r="16" spans="1:39" x14ac:dyDescent="0.25">
      <c r="B16" t="s">
        <v>0</v>
      </c>
      <c r="C16" t="s">
        <v>5</v>
      </c>
      <c r="D16" t="s">
        <v>6</v>
      </c>
      <c r="E16" t="s">
        <v>7</v>
      </c>
      <c r="F16" t="s">
        <v>8</v>
      </c>
      <c r="G16" t="s">
        <v>9</v>
      </c>
      <c r="H16" t="s">
        <v>10</v>
      </c>
      <c r="I16" t="s">
        <v>11</v>
      </c>
      <c r="J16" t="s">
        <v>12</v>
      </c>
      <c r="K16" t="s">
        <v>13</v>
      </c>
      <c r="L16" t="s">
        <v>14</v>
      </c>
      <c r="M16" t="s">
        <v>15</v>
      </c>
      <c r="N16" t="s">
        <v>16</v>
      </c>
      <c r="O16" t="s">
        <v>17</v>
      </c>
      <c r="P16" t="s">
        <v>18</v>
      </c>
      <c r="Q16" t="s">
        <v>19</v>
      </c>
      <c r="R16" t="s">
        <v>20</v>
      </c>
      <c r="S16" t="s">
        <v>21</v>
      </c>
      <c r="T16" t="s">
        <v>22</v>
      </c>
      <c r="U16" t="s">
        <v>23</v>
      </c>
      <c r="V16" t="s">
        <v>24</v>
      </c>
      <c r="W16" t="s">
        <v>25</v>
      </c>
      <c r="X16" t="s">
        <v>26</v>
      </c>
      <c r="Y16" t="s">
        <v>27</v>
      </c>
      <c r="Z16" t="s">
        <v>28</v>
      </c>
      <c r="AA16" t="s">
        <v>29</v>
      </c>
      <c r="AB16" t="s">
        <v>30</v>
      </c>
      <c r="AC16" t="s">
        <v>31</v>
      </c>
      <c r="AD16" t="s">
        <v>32</v>
      </c>
      <c r="AE16" t="s">
        <v>33</v>
      </c>
      <c r="AF16" t="s">
        <v>34</v>
      </c>
      <c r="AG16" t="s">
        <v>35</v>
      </c>
      <c r="AH16" t="s">
        <v>36</v>
      </c>
      <c r="AI16" t="s">
        <v>37</v>
      </c>
      <c r="AJ16" t="s">
        <v>38</v>
      </c>
      <c r="AK16" t="s">
        <v>39</v>
      </c>
      <c r="AL16" t="s">
        <v>40</v>
      </c>
      <c r="AM16" t="s">
        <v>3</v>
      </c>
    </row>
    <row r="17" spans="1:39" x14ac:dyDescent="0.25">
      <c r="A17" t="s">
        <v>50</v>
      </c>
      <c r="B17">
        <v>0</v>
      </c>
      <c r="C17">
        <f>B17+(1/3)</f>
        <v>0.33333333333333331</v>
      </c>
      <c r="D17">
        <f>C17</f>
        <v>0.33333333333333331</v>
      </c>
      <c r="E17">
        <f t="shared" ref="E17:AK17" si="3">D17+(1/3)</f>
        <v>0.66666666666666663</v>
      </c>
      <c r="F17">
        <f>E17</f>
        <v>0.66666666666666663</v>
      </c>
      <c r="G17">
        <f t="shared" si="3"/>
        <v>1</v>
      </c>
      <c r="H17">
        <f>G17</f>
        <v>1</v>
      </c>
      <c r="I17">
        <f t="shared" si="3"/>
        <v>1.3333333333333333</v>
      </c>
      <c r="J17">
        <f>I17</f>
        <v>1.3333333333333333</v>
      </c>
      <c r="K17">
        <f t="shared" si="3"/>
        <v>1.6666666666666665</v>
      </c>
      <c r="L17">
        <f>K17</f>
        <v>1.6666666666666665</v>
      </c>
      <c r="M17">
        <f t="shared" si="3"/>
        <v>1.9999999999999998</v>
      </c>
      <c r="N17">
        <f>M17</f>
        <v>1.9999999999999998</v>
      </c>
      <c r="O17">
        <f t="shared" si="3"/>
        <v>2.333333333333333</v>
      </c>
      <c r="P17">
        <f>O17</f>
        <v>2.333333333333333</v>
      </c>
      <c r="Q17">
        <f t="shared" si="3"/>
        <v>2.6666666666666665</v>
      </c>
      <c r="R17">
        <f>Q17</f>
        <v>2.6666666666666665</v>
      </c>
      <c r="S17">
        <f t="shared" si="3"/>
        <v>3</v>
      </c>
      <c r="T17">
        <f>S17</f>
        <v>3</v>
      </c>
      <c r="U17">
        <f t="shared" si="3"/>
        <v>3.3333333333333335</v>
      </c>
      <c r="V17">
        <f>U17</f>
        <v>3.3333333333333335</v>
      </c>
      <c r="W17">
        <f t="shared" si="3"/>
        <v>3.666666666666667</v>
      </c>
      <c r="X17">
        <f>W17</f>
        <v>3.666666666666667</v>
      </c>
      <c r="Y17">
        <f t="shared" si="3"/>
        <v>4</v>
      </c>
      <c r="Z17">
        <f>Y17</f>
        <v>4</v>
      </c>
      <c r="AA17">
        <f t="shared" si="3"/>
        <v>4.333333333333333</v>
      </c>
      <c r="AB17">
        <f>AA17</f>
        <v>4.333333333333333</v>
      </c>
      <c r="AC17">
        <f t="shared" si="3"/>
        <v>4.6666666666666661</v>
      </c>
      <c r="AD17">
        <f>AC17</f>
        <v>4.6666666666666661</v>
      </c>
      <c r="AE17">
        <f t="shared" si="3"/>
        <v>4.9999999999999991</v>
      </c>
      <c r="AF17">
        <f>AE17</f>
        <v>4.9999999999999991</v>
      </c>
      <c r="AG17">
        <f t="shared" si="3"/>
        <v>5.3333333333333321</v>
      </c>
      <c r="AH17">
        <f>AG17</f>
        <v>5.3333333333333321</v>
      </c>
      <c r="AI17">
        <f t="shared" si="3"/>
        <v>5.6666666666666652</v>
      </c>
      <c r="AJ17">
        <f>AI17</f>
        <v>5.6666666666666652</v>
      </c>
      <c r="AK17">
        <f t="shared" si="3"/>
        <v>5.9999999999999982</v>
      </c>
      <c r="AL17">
        <f>AK17</f>
        <v>5.9999999999999982</v>
      </c>
      <c r="AM17">
        <v>24</v>
      </c>
    </row>
    <row r="18" spans="1:39" x14ac:dyDescent="0.25">
      <c r="A18" t="s">
        <v>42</v>
      </c>
      <c r="B18" s="3">
        <v>35219178.08219178</v>
      </c>
      <c r="C18" s="3">
        <v>45065068.493150681</v>
      </c>
      <c r="D18" s="3">
        <v>47145547.94520548</v>
      </c>
      <c r="E18" s="3">
        <v>43493150.684931502</v>
      </c>
      <c r="F18" s="3">
        <v>42071917.80821918</v>
      </c>
      <c r="G18" s="3">
        <v>41421232.87671233</v>
      </c>
      <c r="H18" s="3">
        <v>48664383.561643839</v>
      </c>
      <c r="I18" s="3">
        <v>45582191.780821912</v>
      </c>
      <c r="J18" s="3">
        <v>46472602.739726029</v>
      </c>
      <c r="K18" s="3">
        <v>45453767.12328767</v>
      </c>
      <c r="L18" s="3">
        <v>45719178.08219178</v>
      </c>
      <c r="M18" s="3">
        <v>44905821.91780822</v>
      </c>
      <c r="N18" s="3">
        <v>41686643.83561644</v>
      </c>
      <c r="O18" s="3">
        <v>42243150.684931502</v>
      </c>
      <c r="P18" s="3">
        <v>45128424.657534249</v>
      </c>
      <c r="Q18" s="3">
        <v>48587328.767123289</v>
      </c>
      <c r="R18" s="3">
        <v>49589041.095890418</v>
      </c>
      <c r="S18" s="3">
        <v>51618150.684931502</v>
      </c>
      <c r="T18" s="3">
        <v>50239726.02739726</v>
      </c>
      <c r="U18" s="3">
        <v>56164383.561643839</v>
      </c>
      <c r="V18" s="3">
        <v>59477739.726027399</v>
      </c>
      <c r="W18" s="3">
        <v>54957191.780821919</v>
      </c>
      <c r="X18" s="3">
        <v>50205479.452054791</v>
      </c>
      <c r="Y18" s="3">
        <v>58630136.986301377</v>
      </c>
      <c r="Z18" s="3">
        <v>61566780.82191781</v>
      </c>
      <c r="AA18" s="3">
        <v>67491438.356164381</v>
      </c>
      <c r="AB18" s="3">
        <v>62311643.83561644</v>
      </c>
      <c r="AC18" s="3">
        <v>61994863.01369863</v>
      </c>
      <c r="AD18" s="3">
        <v>58604452.05479452</v>
      </c>
      <c r="AE18" s="3">
        <v>58544520.547945209</v>
      </c>
      <c r="AF18" s="3">
        <v>59049657.534246579</v>
      </c>
      <c r="AG18" s="3">
        <v>64195205.479452059</v>
      </c>
      <c r="AH18" s="3">
        <v>63955479.452054791</v>
      </c>
      <c r="AI18" s="3">
        <v>59666095.89041096</v>
      </c>
      <c r="AJ18" s="3">
        <v>55214041.095890418</v>
      </c>
      <c r="AK18" s="3">
        <v>67671232.876712322</v>
      </c>
      <c r="AL18" s="3">
        <v>63065068.493150681</v>
      </c>
      <c r="AM18" s="3">
        <v>56849315.06849315</v>
      </c>
    </row>
    <row r="19" spans="1:39" x14ac:dyDescent="0.25">
      <c r="A19" t="s">
        <v>43</v>
      </c>
      <c r="B19" s="3">
        <v>41039383.561643839</v>
      </c>
      <c r="C19" s="3">
        <v>44220890.410958908</v>
      </c>
      <c r="D19" s="3">
        <v>46717465.753424659</v>
      </c>
      <c r="E19" s="3">
        <v>43339041.095890418</v>
      </c>
      <c r="F19" s="3">
        <v>37945205.479452059</v>
      </c>
      <c r="G19" s="3">
        <v>39058219.17808219</v>
      </c>
      <c r="H19" s="3">
        <v>54982876.712328769</v>
      </c>
      <c r="I19" s="3">
        <v>47380136.986301377</v>
      </c>
      <c r="J19" s="3">
        <v>40821917.80821918</v>
      </c>
      <c r="K19" s="3">
        <v>40727739.726027399</v>
      </c>
      <c r="L19" s="3">
        <v>39460616.438356161</v>
      </c>
      <c r="M19" s="3">
        <v>45316780.82191781</v>
      </c>
      <c r="N19" s="3">
        <v>45761986.301369861</v>
      </c>
      <c r="O19" s="3">
        <v>44272260.273972608</v>
      </c>
      <c r="P19" s="3">
        <v>43715753.424657539</v>
      </c>
      <c r="Q19" s="3">
        <v>45710616.438356161</v>
      </c>
      <c r="R19" s="3">
        <v>50273972.602739729</v>
      </c>
      <c r="S19" s="3">
        <v>49289383.561643839</v>
      </c>
      <c r="T19" s="3">
        <v>46943493.15068493</v>
      </c>
      <c r="U19" s="3">
        <v>55325342.465753421</v>
      </c>
      <c r="V19" s="3">
        <v>64803082.191780813</v>
      </c>
      <c r="W19" s="3">
        <v>51635273.97260274</v>
      </c>
      <c r="X19" s="3">
        <v>54255136.986301377</v>
      </c>
      <c r="Y19" s="3">
        <v>60436643.83561644</v>
      </c>
      <c r="Z19" s="3">
        <v>58715753.424657539</v>
      </c>
      <c r="AA19" s="3">
        <v>59606164.383561648</v>
      </c>
      <c r="AB19" s="3">
        <v>78202054.794520542</v>
      </c>
      <c r="AC19" s="3">
        <v>56155821.91780822</v>
      </c>
      <c r="AD19" s="3">
        <v>62260273.97260274</v>
      </c>
      <c r="AE19" s="3">
        <v>60710616.438356169</v>
      </c>
      <c r="AF19" s="3">
        <v>67654109.589041099</v>
      </c>
      <c r="AG19" s="3">
        <v>62996575.342465751</v>
      </c>
      <c r="AH19" s="3">
        <v>62114726.02739726</v>
      </c>
      <c r="AI19" s="3">
        <v>59760273.97260274</v>
      </c>
      <c r="AJ19" s="3">
        <v>60976027.397260271</v>
      </c>
      <c r="AK19" s="3">
        <v>59263698.630136982</v>
      </c>
      <c r="AL19" s="3">
        <v>63159246.575342461</v>
      </c>
      <c r="AM19" s="3">
        <v>54520547.94520548</v>
      </c>
    </row>
    <row r="20" spans="1:39" x14ac:dyDescent="0.25">
      <c r="A20" t="s">
        <v>44</v>
      </c>
      <c r="B20" s="3">
        <v>37094178.08219178</v>
      </c>
      <c r="C20" s="3">
        <v>43469178.08219178</v>
      </c>
      <c r="D20" s="3">
        <v>42523972.602739729</v>
      </c>
      <c r="E20" s="3">
        <v>33065068.493150685</v>
      </c>
      <c r="F20" s="3">
        <v>53304794.520547941</v>
      </c>
      <c r="G20" s="3">
        <v>46917808.219178088</v>
      </c>
      <c r="H20" s="3">
        <v>48578767.12328767</v>
      </c>
      <c r="I20" s="3">
        <v>46866438.356164381</v>
      </c>
      <c r="J20" s="3">
        <v>44880136.986301377</v>
      </c>
      <c r="K20" s="3">
        <v>43835616.438356161</v>
      </c>
      <c r="L20" s="3">
        <v>42945205.479452059</v>
      </c>
      <c r="M20" s="3">
        <v>44400684.931506857</v>
      </c>
      <c r="N20" s="3">
        <v>45505136.986301377</v>
      </c>
      <c r="O20" s="3">
        <v>41960616.438356161</v>
      </c>
      <c r="P20" s="3">
        <v>42910958.90410959</v>
      </c>
      <c r="Q20" s="3">
        <v>50958904.10958904</v>
      </c>
      <c r="R20" s="3">
        <v>46207191.780821912</v>
      </c>
      <c r="S20" s="3">
        <v>46506849.315068498</v>
      </c>
      <c r="T20" s="3">
        <v>44220890.410958908</v>
      </c>
      <c r="U20" s="3">
        <v>55993150.684931502</v>
      </c>
      <c r="V20" s="3">
        <v>56172945.205479451</v>
      </c>
      <c r="W20" s="3">
        <v>52910958.90410959</v>
      </c>
      <c r="X20" s="3">
        <v>62517123.287671231</v>
      </c>
      <c r="Y20" s="3">
        <v>67517123.287671238</v>
      </c>
      <c r="Z20" s="3">
        <v>59871575.342465751</v>
      </c>
      <c r="AA20" s="3">
        <v>57568493.15068493</v>
      </c>
      <c r="AB20" s="3">
        <v>58578767.123287678</v>
      </c>
      <c r="AC20" s="3">
        <v>61241438.356164381</v>
      </c>
      <c r="AD20" s="3">
        <v>56926369.8630137</v>
      </c>
      <c r="AE20" s="3">
        <v>58998287.671232879</v>
      </c>
      <c r="AF20" s="3">
        <v>61755136.986301377</v>
      </c>
      <c r="AG20" s="3">
        <v>64777397.260273971</v>
      </c>
      <c r="AH20" s="3">
        <v>59580479.452054791</v>
      </c>
      <c r="AI20" s="3">
        <v>59811643.83561644</v>
      </c>
      <c r="AJ20" s="3">
        <v>59606164.383561648</v>
      </c>
      <c r="AK20" s="3">
        <v>66703767.123287678</v>
      </c>
      <c r="AL20" s="3">
        <v>58621575.342465751</v>
      </c>
      <c r="AM20" s="3">
        <v>56541095.89041096</v>
      </c>
    </row>
    <row r="21" spans="1:39" x14ac:dyDescent="0.25">
      <c r="A21" t="s">
        <v>45</v>
      </c>
      <c r="B21" s="3">
        <v>39323630.136986308</v>
      </c>
      <c r="C21" s="3">
        <v>42789383.561643839</v>
      </c>
      <c r="D21" s="3"/>
      <c r="E21" s="3">
        <v>45154109.589041099</v>
      </c>
      <c r="F21" s="3">
        <v>49400684.931506857</v>
      </c>
      <c r="G21" s="3">
        <v>45479452.05479452</v>
      </c>
      <c r="H21" s="3">
        <v>52037671.232876711</v>
      </c>
      <c r="I21" s="3">
        <v>21832191.780821919</v>
      </c>
      <c r="J21" s="3">
        <v>45573630.1369863</v>
      </c>
      <c r="K21" s="3">
        <v>40445205.479452059</v>
      </c>
      <c r="L21" s="3">
        <v>40453767.12328767</v>
      </c>
      <c r="M21" s="3">
        <v>48313356.16438356</v>
      </c>
      <c r="N21" s="3">
        <v>47208904.10958904</v>
      </c>
      <c r="O21" s="3">
        <v>38912671.232876711</v>
      </c>
      <c r="P21" s="3">
        <v>39794520.547945209</v>
      </c>
      <c r="Q21" s="3">
        <v>48364726.02739726</v>
      </c>
      <c r="R21" s="3">
        <v>43638698.630136982</v>
      </c>
      <c r="S21" s="3">
        <v>49169520.547945209</v>
      </c>
      <c r="T21" s="3">
        <v>47320205.479452059</v>
      </c>
      <c r="U21" s="3">
        <v>48801369.8630137</v>
      </c>
      <c r="V21" s="3">
        <v>56472602.739726029</v>
      </c>
      <c r="W21" s="3">
        <v>53210616.438356169</v>
      </c>
      <c r="X21" s="3">
        <v>54905821.91780822</v>
      </c>
      <c r="Y21" s="3">
        <v>56258561.643835619</v>
      </c>
      <c r="Z21" s="3">
        <v>57208904.10958904</v>
      </c>
      <c r="AA21" s="3">
        <v>53844178.08219178</v>
      </c>
      <c r="AB21" s="3">
        <v>59220890.410958908</v>
      </c>
      <c r="AC21" s="3">
        <v>64023972.602739736</v>
      </c>
      <c r="AD21" s="3">
        <v>59751712.328767128</v>
      </c>
      <c r="AE21" s="3">
        <v>56875000</v>
      </c>
      <c r="AF21" s="3">
        <v>50830479.452054791</v>
      </c>
      <c r="AG21" s="3">
        <v>55693493.15068493</v>
      </c>
      <c r="AH21" s="3">
        <v>60462328.767123289</v>
      </c>
      <c r="AI21" s="3">
        <v>50136986.301369861</v>
      </c>
      <c r="AJ21" s="3">
        <v>56875000</v>
      </c>
      <c r="AK21" s="3">
        <v>64931506.84931507</v>
      </c>
      <c r="AL21" s="3">
        <v>57919520.547945209</v>
      </c>
      <c r="AM21" s="3">
        <v>55428082.19178082</v>
      </c>
    </row>
    <row r="22" spans="1:39" x14ac:dyDescent="0.25">
      <c r="A22" t="s">
        <v>46</v>
      </c>
      <c r="B22" s="3">
        <f>AVERAGE(B18:B21)</f>
        <v>38169092.465753429</v>
      </c>
      <c r="C22" s="3">
        <f t="shared" ref="C22:AM22" si="4">AVERAGE(C18:C21)</f>
        <v>43886130.1369863</v>
      </c>
      <c r="D22" s="3">
        <f t="shared" si="4"/>
        <v>45462328.767123289</v>
      </c>
      <c r="E22" s="3">
        <f t="shared" si="4"/>
        <v>41262842.465753421</v>
      </c>
      <c r="F22" s="3">
        <f t="shared" si="4"/>
        <v>45680650.684931509</v>
      </c>
      <c r="G22" s="3">
        <f t="shared" si="4"/>
        <v>43219178.08219178</v>
      </c>
      <c r="H22" s="3">
        <f t="shared" si="4"/>
        <v>51065924.657534249</v>
      </c>
      <c r="I22" s="3">
        <f t="shared" si="4"/>
        <v>40415239.726027399</v>
      </c>
      <c r="J22" s="3">
        <f t="shared" si="4"/>
        <v>44437071.91780822</v>
      </c>
      <c r="K22" s="3">
        <f t="shared" si="4"/>
        <v>42615582.19178082</v>
      </c>
      <c r="L22" s="3">
        <f t="shared" si="4"/>
        <v>42144691.780821919</v>
      </c>
      <c r="M22" s="3">
        <f t="shared" si="4"/>
        <v>45734160.95890411</v>
      </c>
      <c r="N22" s="3">
        <f t="shared" si="4"/>
        <v>45040667.80821918</v>
      </c>
      <c r="O22" s="3">
        <f t="shared" si="4"/>
        <v>41847174.657534249</v>
      </c>
      <c r="P22" s="3">
        <f t="shared" si="4"/>
        <v>42887414.383561648</v>
      </c>
      <c r="Q22" s="3">
        <f t="shared" si="4"/>
        <v>48405393.83561644</v>
      </c>
      <c r="R22" s="3">
        <f t="shared" si="4"/>
        <v>47427226.02739726</v>
      </c>
      <c r="S22" s="3">
        <f t="shared" si="4"/>
        <v>49145976.02739726</v>
      </c>
      <c r="T22" s="3">
        <f t="shared" si="4"/>
        <v>47181078.767123297</v>
      </c>
      <c r="U22" s="3">
        <f t="shared" si="4"/>
        <v>54071061.643835619</v>
      </c>
      <c r="V22" s="3">
        <f t="shared" si="4"/>
        <v>59231592.465753421</v>
      </c>
      <c r="W22" s="3">
        <f t="shared" si="4"/>
        <v>53178510.273972601</v>
      </c>
      <c r="X22" s="3">
        <f t="shared" si="4"/>
        <v>55470890.410958901</v>
      </c>
      <c r="Y22" s="3">
        <f t="shared" si="4"/>
        <v>60710616.438356161</v>
      </c>
      <c r="Z22" s="3">
        <f t="shared" si="4"/>
        <v>59340753.424657539</v>
      </c>
      <c r="AA22" s="3">
        <f t="shared" si="4"/>
        <v>59627568.493150681</v>
      </c>
      <c r="AB22" s="3">
        <f t="shared" si="4"/>
        <v>64578339.04109589</v>
      </c>
      <c r="AC22" s="3">
        <f t="shared" si="4"/>
        <v>60854023.97260274</v>
      </c>
      <c r="AD22" s="3">
        <f t="shared" si="4"/>
        <v>59385702.05479452</v>
      </c>
      <c r="AE22" s="3">
        <f t="shared" si="4"/>
        <v>58782106.16438356</v>
      </c>
      <c r="AF22" s="3">
        <f t="shared" si="4"/>
        <v>59822345.89041096</v>
      </c>
      <c r="AG22" s="3">
        <f t="shared" si="4"/>
        <v>61915667.808219172</v>
      </c>
      <c r="AH22" s="3">
        <f t="shared" si="4"/>
        <v>61528253.424657531</v>
      </c>
      <c r="AI22" s="3">
        <f t="shared" si="4"/>
        <v>57343750</v>
      </c>
      <c r="AJ22" s="3">
        <f t="shared" si="4"/>
        <v>58167808.219178081</v>
      </c>
      <c r="AK22" s="3">
        <f t="shared" si="4"/>
        <v>64642551.369863011</v>
      </c>
      <c r="AL22" s="3">
        <f t="shared" si="4"/>
        <v>60691352.739726022</v>
      </c>
      <c r="AM22" s="3">
        <f t="shared" si="4"/>
        <v>55834760.273972601</v>
      </c>
    </row>
    <row r="23" spans="1:39" x14ac:dyDescent="0.25">
      <c r="A23" t="s">
        <v>47</v>
      </c>
      <c r="B23" s="3">
        <f>STDEV(B18:B21)</f>
        <v>2544861.7520915377</v>
      </c>
      <c r="C23" s="3">
        <f t="shared" ref="C23:AM23" si="5">STDEV(C18:C21)</f>
        <v>979568.29865483392</v>
      </c>
      <c r="D23" s="3">
        <f t="shared" si="5"/>
        <v>2553677.0160511918</v>
      </c>
      <c r="E23" s="3">
        <f t="shared" si="5"/>
        <v>5526612.3871976342</v>
      </c>
      <c r="F23" s="3">
        <f t="shared" si="5"/>
        <v>6948052.2336431816</v>
      </c>
      <c r="G23" s="3">
        <f t="shared" si="5"/>
        <v>3620998.4481743956</v>
      </c>
      <c r="H23" s="3">
        <f t="shared" si="5"/>
        <v>3068124.1305646272</v>
      </c>
      <c r="I23" s="3">
        <f t="shared" si="5"/>
        <v>12411752.79163534</v>
      </c>
      <c r="J23" s="3">
        <f t="shared" si="5"/>
        <v>2496717.5920633618</v>
      </c>
      <c r="K23" s="3">
        <f t="shared" si="5"/>
        <v>2437092.6338002393</v>
      </c>
      <c r="L23" s="3">
        <f t="shared" si="5"/>
        <v>2797693.1653218209</v>
      </c>
      <c r="M23" s="3">
        <f t="shared" si="5"/>
        <v>1759806.6152625696</v>
      </c>
      <c r="N23" s="3">
        <f t="shared" si="5"/>
        <v>2358442.8092367388</v>
      </c>
      <c r="O23" s="3">
        <f t="shared" si="5"/>
        <v>2210732.6574608996</v>
      </c>
      <c r="P23" s="3">
        <f t="shared" si="5"/>
        <v>2256458.8213907513</v>
      </c>
      <c r="Q23" s="3">
        <f t="shared" si="5"/>
        <v>2146081.2449669172</v>
      </c>
      <c r="R23" s="3">
        <f t="shared" si="5"/>
        <v>3088626.1162096309</v>
      </c>
      <c r="S23" s="3">
        <f t="shared" si="5"/>
        <v>2089478.1969356432</v>
      </c>
      <c r="T23" s="3">
        <f t="shared" si="5"/>
        <v>2462643.6563156033</v>
      </c>
      <c r="U23" s="3">
        <f t="shared" si="5"/>
        <v>3531727.3761607581</v>
      </c>
      <c r="V23" s="3">
        <f t="shared" si="5"/>
        <v>4002892.0216961191</v>
      </c>
      <c r="W23" s="3">
        <f t="shared" si="5"/>
        <v>1368442.0248321919</v>
      </c>
      <c r="X23" s="3">
        <f t="shared" si="5"/>
        <v>5137162.2877008431</v>
      </c>
      <c r="Y23" s="3">
        <f t="shared" si="5"/>
        <v>4849494.2389442548</v>
      </c>
      <c r="Z23" s="3">
        <f t="shared" si="5"/>
        <v>1841410.3638187179</v>
      </c>
      <c r="AA23" s="3">
        <f t="shared" si="5"/>
        <v>5759869.8848106004</v>
      </c>
      <c r="AB23" s="3">
        <f t="shared" si="5"/>
        <v>9227507.0144679565</v>
      </c>
      <c r="AC23" s="3">
        <f t="shared" si="5"/>
        <v>3345309.1779217212</v>
      </c>
      <c r="AD23" s="3">
        <f t="shared" si="5"/>
        <v>2240222.7287582061</v>
      </c>
      <c r="AE23" s="3">
        <f t="shared" si="5"/>
        <v>1576852.0505625242</v>
      </c>
      <c r="AF23" s="3">
        <f t="shared" si="5"/>
        <v>6988631.5635352628</v>
      </c>
      <c r="AG23" s="3">
        <f t="shared" si="5"/>
        <v>4213850.4172858372</v>
      </c>
      <c r="AH23" s="3">
        <f t="shared" si="5"/>
        <v>1929196.3029309337</v>
      </c>
      <c r="AI23" s="3">
        <f t="shared" si="5"/>
        <v>4804887.1487489762</v>
      </c>
      <c r="AJ23" s="3">
        <f t="shared" si="5"/>
        <v>2604550.9349315413</v>
      </c>
      <c r="AK23" s="3">
        <f t="shared" si="5"/>
        <v>3761075.8264473835</v>
      </c>
      <c r="AL23" s="3">
        <f t="shared" si="5"/>
        <v>2810222.9232768435</v>
      </c>
      <c r="AM23" s="3">
        <f t="shared" si="5"/>
        <v>1067828.4103345247</v>
      </c>
    </row>
    <row r="24" spans="1:39" x14ac:dyDescent="0.25">
      <c r="A24" t="s">
        <v>48</v>
      </c>
    </row>
    <row r="28" spans="1:39" x14ac:dyDescent="0.25">
      <c r="A28" s="2" t="s">
        <v>51</v>
      </c>
    </row>
    <row r="29" spans="1:39" x14ac:dyDescent="0.25">
      <c r="B29" t="s">
        <v>0</v>
      </c>
      <c r="C29" t="s">
        <v>5</v>
      </c>
      <c r="D29" t="s">
        <v>6</v>
      </c>
      <c r="E29" t="s">
        <v>7</v>
      </c>
      <c r="F29" t="s">
        <v>8</v>
      </c>
      <c r="G29" t="s">
        <v>9</v>
      </c>
      <c r="H29" t="s">
        <v>10</v>
      </c>
      <c r="I29" t="s">
        <v>11</v>
      </c>
      <c r="J29" t="s">
        <v>12</v>
      </c>
      <c r="K29" t="s">
        <v>13</v>
      </c>
      <c r="L29" t="s">
        <v>14</v>
      </c>
      <c r="M29" t="s">
        <v>15</v>
      </c>
      <c r="N29" t="s">
        <v>16</v>
      </c>
      <c r="O29" t="s">
        <v>17</v>
      </c>
      <c r="P29" t="s">
        <v>18</v>
      </c>
      <c r="Q29" t="s">
        <v>19</v>
      </c>
      <c r="R29" t="s">
        <v>20</v>
      </c>
      <c r="S29" t="s">
        <v>21</v>
      </c>
      <c r="T29" t="s">
        <v>22</v>
      </c>
      <c r="U29" t="s">
        <v>23</v>
      </c>
      <c r="V29" t="s">
        <v>24</v>
      </c>
      <c r="W29" t="s">
        <v>25</v>
      </c>
      <c r="X29" t="s">
        <v>26</v>
      </c>
      <c r="Y29" t="s">
        <v>27</v>
      </c>
      <c r="Z29" t="s">
        <v>28</v>
      </c>
      <c r="AA29" t="s">
        <v>29</v>
      </c>
      <c r="AB29" t="s">
        <v>30</v>
      </c>
      <c r="AC29" t="s">
        <v>31</v>
      </c>
      <c r="AD29" t="s">
        <v>32</v>
      </c>
      <c r="AE29" t="s">
        <v>33</v>
      </c>
      <c r="AF29" t="s">
        <v>34</v>
      </c>
      <c r="AG29" t="s">
        <v>35</v>
      </c>
      <c r="AH29" t="s">
        <v>36</v>
      </c>
      <c r="AI29" t="s">
        <v>37</v>
      </c>
      <c r="AJ29" t="s">
        <v>38</v>
      </c>
      <c r="AK29" t="s">
        <v>39</v>
      </c>
      <c r="AL29" t="s">
        <v>40</v>
      </c>
      <c r="AM29" t="s">
        <v>3</v>
      </c>
    </row>
    <row r="30" spans="1:39" x14ac:dyDescent="0.25">
      <c r="A30" t="s">
        <v>50</v>
      </c>
      <c r="B30">
        <v>0</v>
      </c>
      <c r="C30">
        <f>B30+(1/3)</f>
        <v>0.33333333333333331</v>
      </c>
      <c r="D30">
        <f>C30</f>
        <v>0.33333333333333331</v>
      </c>
      <c r="E30">
        <f t="shared" ref="E30" si="6">D30+(1/3)</f>
        <v>0.66666666666666663</v>
      </c>
      <c r="F30">
        <f>E30</f>
        <v>0.66666666666666663</v>
      </c>
      <c r="G30">
        <f t="shared" ref="G30" si="7">F30+(1/3)</f>
        <v>1</v>
      </c>
      <c r="H30">
        <f>G30</f>
        <v>1</v>
      </c>
      <c r="I30">
        <f t="shared" ref="I30" si="8">H30+(1/3)</f>
        <v>1.3333333333333333</v>
      </c>
      <c r="J30">
        <f>I30</f>
        <v>1.3333333333333333</v>
      </c>
      <c r="K30">
        <f t="shared" ref="K30" si="9">J30+(1/3)</f>
        <v>1.6666666666666665</v>
      </c>
      <c r="L30">
        <f>K30</f>
        <v>1.6666666666666665</v>
      </c>
      <c r="M30">
        <f t="shared" ref="M30" si="10">L30+(1/3)</f>
        <v>1.9999999999999998</v>
      </c>
      <c r="N30">
        <f>M30</f>
        <v>1.9999999999999998</v>
      </c>
      <c r="O30">
        <f t="shared" ref="O30" si="11">N30+(1/3)</f>
        <v>2.333333333333333</v>
      </c>
      <c r="P30">
        <f>O30</f>
        <v>2.333333333333333</v>
      </c>
      <c r="Q30">
        <f t="shared" ref="Q30" si="12">P30+(1/3)</f>
        <v>2.6666666666666665</v>
      </c>
      <c r="R30">
        <f>Q30</f>
        <v>2.6666666666666665</v>
      </c>
      <c r="S30">
        <f t="shared" ref="S30" si="13">R30+(1/3)</f>
        <v>3</v>
      </c>
      <c r="T30">
        <f>S30</f>
        <v>3</v>
      </c>
      <c r="U30">
        <f t="shared" ref="U30" si="14">T30+(1/3)</f>
        <v>3.3333333333333335</v>
      </c>
      <c r="V30">
        <f>U30</f>
        <v>3.3333333333333335</v>
      </c>
      <c r="W30">
        <f t="shared" ref="W30" si="15">V30+(1/3)</f>
        <v>3.666666666666667</v>
      </c>
      <c r="X30">
        <f>W30</f>
        <v>3.666666666666667</v>
      </c>
      <c r="Y30">
        <f t="shared" ref="Y30" si="16">X30+(1/3)</f>
        <v>4</v>
      </c>
      <c r="Z30">
        <f>Y30</f>
        <v>4</v>
      </c>
      <c r="AA30">
        <f t="shared" ref="AA30" si="17">Z30+(1/3)</f>
        <v>4.333333333333333</v>
      </c>
      <c r="AB30">
        <f>AA30</f>
        <v>4.333333333333333</v>
      </c>
      <c r="AC30">
        <f t="shared" ref="AC30" si="18">AB30+(1/3)</f>
        <v>4.6666666666666661</v>
      </c>
      <c r="AD30">
        <f>AC30</f>
        <v>4.6666666666666661</v>
      </c>
      <c r="AE30">
        <f t="shared" ref="AE30" si="19">AD30+(1/3)</f>
        <v>4.9999999999999991</v>
      </c>
      <c r="AF30">
        <f>AE30</f>
        <v>4.9999999999999991</v>
      </c>
      <c r="AG30">
        <f t="shared" ref="AG30" si="20">AF30+(1/3)</f>
        <v>5.3333333333333321</v>
      </c>
      <c r="AH30">
        <f>AG30</f>
        <v>5.3333333333333321</v>
      </c>
      <c r="AI30">
        <f t="shared" ref="AI30" si="21">AH30+(1/3)</f>
        <v>5.6666666666666652</v>
      </c>
      <c r="AJ30">
        <f>AI30</f>
        <v>5.6666666666666652</v>
      </c>
      <c r="AK30">
        <f t="shared" ref="AK30" si="22">AJ30+(1/3)</f>
        <v>5.9999999999999982</v>
      </c>
      <c r="AL30">
        <f>AK30</f>
        <v>5.9999999999999982</v>
      </c>
      <c r="AM30">
        <v>24</v>
      </c>
    </row>
    <row r="31" spans="1:39" x14ac:dyDescent="0.25">
      <c r="A31" t="s">
        <v>42</v>
      </c>
      <c r="B31" s="3">
        <v>31738056.013179567</v>
      </c>
      <c r="C31" s="3">
        <v>23436573.311367381</v>
      </c>
      <c r="D31" s="3">
        <v>13177924.217462933</v>
      </c>
      <c r="E31" s="3">
        <v>2268533.7726523886</v>
      </c>
      <c r="F31" s="3">
        <v>6327841.8451400334</v>
      </c>
      <c r="G31" s="3">
        <v>896210.87314662267</v>
      </c>
      <c r="H31" s="3">
        <v>1576606.2602965403</v>
      </c>
      <c r="I31" s="3">
        <v>532125.20593080728</v>
      </c>
      <c r="J31" s="3">
        <v>768863.26194398676</v>
      </c>
      <c r="K31" s="3">
        <v>488797.36408566718</v>
      </c>
      <c r="L31" s="3">
        <v>523228.99505766056</v>
      </c>
      <c r="M31" s="3">
        <v>178418.45140032948</v>
      </c>
      <c r="N31" s="3">
        <v>366227.34761120263</v>
      </c>
      <c r="O31" s="3">
        <v>74958.813838550239</v>
      </c>
      <c r="P31" s="3">
        <v>305107.08401976933</v>
      </c>
      <c r="Q31" s="3">
        <v>85502.471169686978</v>
      </c>
      <c r="R31" s="3">
        <v>172487.64415156507</v>
      </c>
      <c r="S31" s="3">
        <v>45799.011532125209</v>
      </c>
      <c r="T31" s="3">
        <v>106425.04118616146</v>
      </c>
      <c r="U31" s="3">
        <v>35255.354200988462</v>
      </c>
      <c r="V31" s="3">
        <v>95881.383855024716</v>
      </c>
      <c r="W31" s="3">
        <v>35749.588138385501</v>
      </c>
      <c r="X31" s="3">
        <v>58319.604612850075</v>
      </c>
      <c r="Y31" s="3">
        <v>23393.739703459636</v>
      </c>
      <c r="Z31" s="3">
        <v>64415.1565074135</v>
      </c>
      <c r="AA31" s="3">
        <v>80230.642504118616</v>
      </c>
      <c r="AB31" s="3">
        <v>65897.858319604609</v>
      </c>
      <c r="AC31" s="3">
        <v>13838.550247116966</v>
      </c>
      <c r="AD31" s="3">
        <v>67051.070840197703</v>
      </c>
      <c r="AE31" s="3">
        <v>67710.049423393721</v>
      </c>
      <c r="AF31" s="3">
        <v>75453.047775947285</v>
      </c>
      <c r="AG31" s="3">
        <v>35420.098846787485</v>
      </c>
      <c r="AH31" s="3">
        <v>52718.286655683689</v>
      </c>
      <c r="AI31" s="3">
        <v>18121.911037891266</v>
      </c>
      <c r="AJ31" s="3">
        <v>42833.607907743004</v>
      </c>
      <c r="AK31" s="3">
        <v>46128.500823723232</v>
      </c>
      <c r="AL31" s="3">
        <v>61779.242174629326</v>
      </c>
      <c r="AM31" s="3">
        <v>188632.6194398682</v>
      </c>
    </row>
    <row r="32" spans="1:39" x14ac:dyDescent="0.25">
      <c r="A32" t="s">
        <v>43</v>
      </c>
      <c r="B32" s="3">
        <v>34469522.240527175</v>
      </c>
      <c r="C32" s="3">
        <v>33591433.278418452</v>
      </c>
      <c r="D32" s="3">
        <v>18799011.532125205</v>
      </c>
      <c r="E32" s="3">
        <v>17654036.243822072</v>
      </c>
      <c r="F32" s="3">
        <v>9775947.2817133442</v>
      </c>
      <c r="G32" s="3">
        <v>10996705.107084021</v>
      </c>
      <c r="H32" s="3">
        <v>4667215.8154859962</v>
      </c>
      <c r="I32" s="3">
        <v>4205107.084019769</v>
      </c>
      <c r="J32" s="3">
        <v>2918451.4003294893</v>
      </c>
      <c r="K32" s="3">
        <v>2594728.1713344315</v>
      </c>
      <c r="L32" s="3">
        <v>1740527.1828665568</v>
      </c>
      <c r="M32" s="3">
        <v>1439044.4810543659</v>
      </c>
      <c r="N32" s="3">
        <v>8237.2322899505762</v>
      </c>
      <c r="O32" s="3"/>
      <c r="P32" s="3">
        <v>700164.74464579904</v>
      </c>
      <c r="Q32" s="3">
        <v>726853.37726523879</v>
      </c>
      <c r="R32" s="3">
        <v>435584.84349258651</v>
      </c>
      <c r="S32" s="3">
        <v>270840.19769357488</v>
      </c>
      <c r="T32" s="3">
        <v>110708.40197693573</v>
      </c>
      <c r="U32" s="3">
        <v>278418.45140032948</v>
      </c>
      <c r="V32" s="3">
        <v>308237.23228995054</v>
      </c>
      <c r="W32" s="3">
        <v>91433.278418451402</v>
      </c>
      <c r="X32" s="3">
        <v>141186.16144975289</v>
      </c>
      <c r="Y32" s="3">
        <v>204942.33937397035</v>
      </c>
      <c r="Z32" s="3">
        <v>131795.71663920922</v>
      </c>
      <c r="AA32" s="3">
        <v>111202.63591433277</v>
      </c>
      <c r="AB32" s="3">
        <v>140691.92751235585</v>
      </c>
      <c r="AC32" s="3">
        <v>78583.196046128491</v>
      </c>
      <c r="AD32" s="3">
        <v>79736.408566721584</v>
      </c>
      <c r="AE32" s="3">
        <v>127677.10049423392</v>
      </c>
      <c r="AF32" s="3">
        <v>117298.18780889621</v>
      </c>
      <c r="AG32" s="3">
        <v>84843.492586490931</v>
      </c>
      <c r="AH32" s="3">
        <v>89785.831960461277</v>
      </c>
      <c r="AI32" s="3">
        <v>79901.153212520599</v>
      </c>
      <c r="AJ32" s="3">
        <v>74135.090609555191</v>
      </c>
      <c r="AK32" s="3">
        <v>113673.80560131794</v>
      </c>
      <c r="AL32" s="3">
        <v>97199.341021416796</v>
      </c>
      <c r="AM32" s="3">
        <v>317957.16639209224</v>
      </c>
    </row>
    <row r="33" spans="1:39" x14ac:dyDescent="0.25">
      <c r="A33" t="s">
        <v>46</v>
      </c>
      <c r="B33" s="3">
        <f>AVERAGE(B31:B32)</f>
        <v>33103789.126853369</v>
      </c>
      <c r="C33" s="3">
        <f t="shared" ref="C33:AM33" si="23">AVERAGE(C31:C32)</f>
        <v>28514003.294892915</v>
      </c>
      <c r="D33" s="3">
        <f t="shared" si="23"/>
        <v>15988467.87479407</v>
      </c>
      <c r="E33" s="3">
        <f t="shared" si="23"/>
        <v>9961285.0082372297</v>
      </c>
      <c r="F33" s="3">
        <f t="shared" si="23"/>
        <v>8051894.5634266883</v>
      </c>
      <c r="G33" s="3">
        <f t="shared" si="23"/>
        <v>5946457.9901153222</v>
      </c>
      <c r="H33" s="3">
        <f t="shared" si="23"/>
        <v>3121911.0378912683</v>
      </c>
      <c r="I33" s="3">
        <f t="shared" si="23"/>
        <v>2368616.1449752883</v>
      </c>
      <c r="J33" s="3">
        <f t="shared" si="23"/>
        <v>1843657.331136738</v>
      </c>
      <c r="K33" s="3">
        <f t="shared" si="23"/>
        <v>1541762.7677100494</v>
      </c>
      <c r="L33" s="3">
        <f t="shared" si="23"/>
        <v>1131878.0889621086</v>
      </c>
      <c r="M33" s="3">
        <f t="shared" si="23"/>
        <v>808731.46622734773</v>
      </c>
      <c r="N33" s="3">
        <f t="shared" si="23"/>
        <v>187232.28995057661</v>
      </c>
      <c r="O33" s="3">
        <f t="shared" si="23"/>
        <v>74958.813838550239</v>
      </c>
      <c r="P33" s="3">
        <f t="shared" si="23"/>
        <v>502635.91433278419</v>
      </c>
      <c r="Q33" s="3">
        <f t="shared" si="23"/>
        <v>406177.92421746289</v>
      </c>
      <c r="R33" s="3">
        <f t="shared" si="23"/>
        <v>304036.24382207578</v>
      </c>
      <c r="S33" s="3">
        <f t="shared" si="23"/>
        <v>158319.60461285006</v>
      </c>
      <c r="T33" s="3">
        <f t="shared" si="23"/>
        <v>108566.7215815486</v>
      </c>
      <c r="U33" s="3">
        <f t="shared" si="23"/>
        <v>156836.90280065898</v>
      </c>
      <c r="V33" s="3">
        <f t="shared" si="23"/>
        <v>202059.30807248762</v>
      </c>
      <c r="W33" s="3">
        <f t="shared" si="23"/>
        <v>63591.433278418452</v>
      </c>
      <c r="X33" s="3">
        <f t="shared" si="23"/>
        <v>99752.883031301491</v>
      </c>
      <c r="Y33" s="3">
        <f t="shared" si="23"/>
        <v>114168.03953871499</v>
      </c>
      <c r="Z33" s="3">
        <f t="shared" si="23"/>
        <v>98105.436573311366</v>
      </c>
      <c r="AA33" s="3">
        <f t="shared" si="23"/>
        <v>95716.639209225686</v>
      </c>
      <c r="AB33" s="3">
        <f t="shared" si="23"/>
        <v>103294.89291598022</v>
      </c>
      <c r="AC33" s="3">
        <f t="shared" si="23"/>
        <v>46210.873146622725</v>
      </c>
      <c r="AD33" s="3">
        <f t="shared" si="23"/>
        <v>73393.739703459636</v>
      </c>
      <c r="AE33" s="3">
        <f t="shared" si="23"/>
        <v>97693.574958813813</v>
      </c>
      <c r="AF33" s="3">
        <f t="shared" si="23"/>
        <v>96375.617792421748</v>
      </c>
      <c r="AG33" s="3">
        <f t="shared" si="23"/>
        <v>60131.795716639208</v>
      </c>
      <c r="AH33" s="3">
        <f t="shared" si="23"/>
        <v>71252.059308072479</v>
      </c>
      <c r="AI33" s="3">
        <f t="shared" si="23"/>
        <v>49011.532125205937</v>
      </c>
      <c r="AJ33" s="3">
        <f t="shared" si="23"/>
        <v>58484.349258649097</v>
      </c>
      <c r="AK33" s="3">
        <f t="shared" si="23"/>
        <v>79901.153212520585</v>
      </c>
      <c r="AL33" s="3">
        <f t="shared" si="23"/>
        <v>79489.291598023061</v>
      </c>
      <c r="AM33" s="3">
        <f t="shared" si="23"/>
        <v>253294.89291598022</v>
      </c>
    </row>
    <row r="34" spans="1:39" x14ac:dyDescent="0.25">
      <c r="A34" t="s">
        <v>47</v>
      </c>
      <c r="B34" s="3">
        <f>STDEV(B31:B32)</f>
        <v>1931438.2919395301</v>
      </c>
      <c r="C34" s="3">
        <f t="shared" ref="C34:AM34" si="24">STDEV(C31:C32)</f>
        <v>7180570.3447016133</v>
      </c>
      <c r="D34" s="3">
        <f t="shared" si="24"/>
        <v>3974708.957839366</v>
      </c>
      <c r="E34" s="3">
        <f t="shared" si="24"/>
        <v>10879193.129326468</v>
      </c>
      <c r="F34" s="3">
        <f t="shared" si="24"/>
        <v>2438178.7364471904</v>
      </c>
      <c r="G34" s="3">
        <f t="shared" si="24"/>
        <v>7142127.9661527565</v>
      </c>
      <c r="H34" s="3">
        <f t="shared" si="24"/>
        <v>2185390.9744744035</v>
      </c>
      <c r="I34" s="3">
        <f t="shared" si="24"/>
        <v>2597190.3931720057</v>
      </c>
      <c r="J34" s="3">
        <f t="shared" si="24"/>
        <v>1519988.3494105558</v>
      </c>
      <c r="K34" s="3">
        <f t="shared" si="24"/>
        <v>1489117.9545152613</v>
      </c>
      <c r="L34" s="3">
        <f t="shared" si="24"/>
        <v>860759.80332576612</v>
      </c>
      <c r="M34" s="3">
        <f t="shared" si="24"/>
        <v>891397.21410864266</v>
      </c>
      <c r="N34" s="3">
        <f t="shared" si="24"/>
        <v>253137.23814141145</v>
      </c>
      <c r="O34" s="3" t="e">
        <f t="shared" si="24"/>
        <v>#DIV/0!</v>
      </c>
      <c r="P34" s="3">
        <f t="shared" si="24"/>
        <v>279347.95078835945</v>
      </c>
      <c r="Q34" s="3">
        <f t="shared" si="24"/>
        <v>453503.57482030132</v>
      </c>
      <c r="R34" s="3">
        <f t="shared" si="24"/>
        <v>186037.8137652252</v>
      </c>
      <c r="S34" s="3">
        <f t="shared" si="24"/>
        <v>159128.14878102529</v>
      </c>
      <c r="T34" s="3">
        <f t="shared" si="24"/>
        <v>3028.7934614250589</v>
      </c>
      <c r="U34" s="3">
        <f t="shared" si="24"/>
        <v>171942.2749639776</v>
      </c>
      <c r="V34" s="3">
        <f t="shared" si="24"/>
        <v>150158.26045295873</v>
      </c>
      <c r="W34" s="3">
        <f t="shared" si="24"/>
        <v>39374.314998526032</v>
      </c>
      <c r="X34" s="3">
        <f t="shared" si="24"/>
        <v>58595.504272954451</v>
      </c>
      <c r="Y34" s="3">
        <f t="shared" si="24"/>
        <v>128374.24594193994</v>
      </c>
      <c r="Z34" s="3">
        <f t="shared" si="24"/>
        <v>47645.250989340675</v>
      </c>
      <c r="AA34" s="3">
        <f t="shared" si="24"/>
        <v>21900.506567227538</v>
      </c>
      <c r="AB34" s="3">
        <f t="shared" si="24"/>
        <v>52887.39351873027</v>
      </c>
      <c r="AC34" s="3">
        <f t="shared" si="24"/>
        <v>45781.378090002174</v>
      </c>
      <c r="AD34" s="3">
        <f t="shared" si="24"/>
        <v>8969.8883280665777</v>
      </c>
      <c r="AE34" s="3">
        <f t="shared" si="24"/>
        <v>42403.108459951138</v>
      </c>
      <c r="AF34" s="3">
        <f t="shared" si="24"/>
        <v>29588.982276998799</v>
      </c>
      <c r="AG34" s="3">
        <f t="shared" si="24"/>
        <v>34947.616862597082</v>
      </c>
      <c r="AH34" s="3">
        <f t="shared" si="24"/>
        <v>26210.712646947828</v>
      </c>
      <c r="AI34" s="3">
        <f t="shared" si="24"/>
        <v>43684.52107824634</v>
      </c>
      <c r="AJ34" s="3">
        <f t="shared" si="24"/>
        <v>22133.490679644819</v>
      </c>
      <c r="AK34" s="3">
        <f t="shared" si="24"/>
        <v>47761.74304554936</v>
      </c>
      <c r="AL34" s="3">
        <f t="shared" si="24"/>
        <v>25045.792084861245</v>
      </c>
      <c r="AM34" s="3">
        <f t="shared" si="24"/>
        <v>91446.2641237957</v>
      </c>
    </row>
    <row r="35" spans="1:39" x14ac:dyDescent="0.25">
      <c r="A35" t="s">
        <v>48</v>
      </c>
    </row>
    <row r="38" spans="1:39" x14ac:dyDescent="0.25">
      <c r="A38" s="4"/>
      <c r="B38" s="5"/>
      <c r="C38" s="5"/>
    </row>
    <row r="39" spans="1:39" x14ac:dyDescent="0.25">
      <c r="A39" s="2" t="s">
        <v>52</v>
      </c>
    </row>
    <row r="40" spans="1:39" x14ac:dyDescent="0.25">
      <c r="B40" t="s">
        <v>0</v>
      </c>
      <c r="C40" t="s">
        <v>1</v>
      </c>
      <c r="D40" t="s">
        <v>2</v>
      </c>
      <c r="E40" t="s">
        <v>3</v>
      </c>
    </row>
    <row r="41" spans="1:39" x14ac:dyDescent="0.25">
      <c r="A41" t="s">
        <v>50</v>
      </c>
      <c r="B41">
        <v>0</v>
      </c>
      <c r="C41">
        <v>0.25</v>
      </c>
      <c r="D41">
        <v>3</v>
      </c>
      <c r="E41">
        <v>24</v>
      </c>
    </row>
    <row r="42" spans="1:39" x14ac:dyDescent="0.25">
      <c r="A42" t="s">
        <v>42</v>
      </c>
      <c r="B42" s="3">
        <v>31573311.367380556</v>
      </c>
      <c r="C42" s="3">
        <v>36006589.785831958</v>
      </c>
      <c r="D42" s="3">
        <v>991762.7677100494</v>
      </c>
      <c r="E42" s="3">
        <v>345963.75617792422</v>
      </c>
    </row>
    <row r="43" spans="1:39" x14ac:dyDescent="0.25">
      <c r="A43" t="s">
        <v>43</v>
      </c>
      <c r="B43" s="3">
        <v>27609555.18945634</v>
      </c>
      <c r="C43" s="3">
        <v>30650741.350906093</v>
      </c>
      <c r="D43" s="3">
        <v>1384678.7479406919</v>
      </c>
      <c r="E43" s="3">
        <v>300658.978583196</v>
      </c>
    </row>
    <row r="44" spans="1:39" x14ac:dyDescent="0.25">
      <c r="A44" t="s">
        <v>44</v>
      </c>
      <c r="B44" s="3">
        <v>34248764.415156506</v>
      </c>
      <c r="C44" s="3">
        <v>32044481.054365728</v>
      </c>
      <c r="D44" s="3">
        <v>10122734.761120263</v>
      </c>
      <c r="E44" s="3">
        <v>3395387.1499176277</v>
      </c>
    </row>
    <row r="45" spans="1:39" x14ac:dyDescent="0.25">
      <c r="A45" t="s">
        <v>45</v>
      </c>
      <c r="B45" s="3">
        <v>39123558.484349251</v>
      </c>
      <c r="C45" s="3">
        <v>36645799.01153212</v>
      </c>
      <c r="D45" s="3">
        <v>9477759.4728171322</v>
      </c>
      <c r="E45" s="3">
        <v>9504118.6161449756</v>
      </c>
    </row>
    <row r="46" spans="1:39" x14ac:dyDescent="0.25">
      <c r="A46" t="s">
        <v>46</v>
      </c>
      <c r="B46" s="3">
        <f>AVERAGE(B42:B45)</f>
        <v>33138797.364085663</v>
      </c>
      <c r="C46" s="3">
        <f t="shared" ref="C46:E46" si="25">AVERAGE(C42:C45)</f>
        <v>33836902.800658971</v>
      </c>
      <c r="D46" s="3">
        <f t="shared" si="25"/>
        <v>5494233.9373970348</v>
      </c>
      <c r="E46" s="3">
        <f t="shared" si="25"/>
        <v>3386532.1252059308</v>
      </c>
    </row>
    <row r="47" spans="1:39" x14ac:dyDescent="0.25">
      <c r="A47" t="s">
        <v>47</v>
      </c>
      <c r="B47" s="3">
        <f>STDEV(B42:B45)</f>
        <v>4832965.2027390832</v>
      </c>
      <c r="C47" s="3">
        <f t="shared" ref="C47:E47" si="26">STDEV(C42:C45)</f>
        <v>2941759.1130457334</v>
      </c>
      <c r="D47" s="3">
        <f t="shared" si="26"/>
        <v>4981706.0683933245</v>
      </c>
      <c r="E47" s="3">
        <f t="shared" si="26"/>
        <v>4327917.5889166938</v>
      </c>
    </row>
    <row r="48" spans="1:39" x14ac:dyDescent="0.25">
      <c r="A48" t="s">
        <v>48</v>
      </c>
    </row>
    <row r="50" spans="1:5" x14ac:dyDescent="0.25">
      <c r="A50" s="2" t="s">
        <v>53</v>
      </c>
    </row>
    <row r="51" spans="1:5" x14ac:dyDescent="0.25">
      <c r="B51" t="s">
        <v>0</v>
      </c>
      <c r="C51" t="s">
        <v>1</v>
      </c>
      <c r="D51" t="s">
        <v>2</v>
      </c>
      <c r="E51" t="s">
        <v>3</v>
      </c>
    </row>
    <row r="52" spans="1:5" x14ac:dyDescent="0.25">
      <c r="A52" t="s">
        <v>50</v>
      </c>
      <c r="B52">
        <v>0</v>
      </c>
      <c r="C52">
        <v>0.25</v>
      </c>
      <c r="D52">
        <v>3</v>
      </c>
      <c r="E52">
        <v>24</v>
      </c>
    </row>
    <row r="53" spans="1:5" x14ac:dyDescent="0.25">
      <c r="A53" t="s">
        <v>42</v>
      </c>
      <c r="B53" s="3">
        <v>0</v>
      </c>
      <c r="C53" s="3">
        <v>8754.8638132295728</v>
      </c>
      <c r="D53" s="3">
        <v>130155.6420233463</v>
      </c>
      <c r="E53" s="3">
        <v>311284.04669260705</v>
      </c>
    </row>
    <row r="54" spans="1:5" x14ac:dyDescent="0.25">
      <c r="A54" t="s">
        <v>43</v>
      </c>
      <c r="B54" s="3">
        <v>0</v>
      </c>
      <c r="C54" s="3">
        <v>25875.486381322957</v>
      </c>
      <c r="D54" s="3">
        <v>47081.712062256811</v>
      </c>
      <c r="E54" s="3">
        <v>300583.65758754866</v>
      </c>
    </row>
    <row r="55" spans="1:5" x14ac:dyDescent="0.25">
      <c r="A55" t="s">
        <v>44</v>
      </c>
      <c r="B55" s="3">
        <v>583.65758754863816</v>
      </c>
      <c r="C55" s="3">
        <v>45330.739299610897</v>
      </c>
      <c r="D55" s="3">
        <v>197276.26459143971</v>
      </c>
      <c r="E55" s="3">
        <v>285992.21789883269</v>
      </c>
    </row>
    <row r="56" spans="1:5" x14ac:dyDescent="0.25">
      <c r="A56" t="s">
        <v>45</v>
      </c>
      <c r="B56" s="3">
        <v>1750.9727626459146</v>
      </c>
      <c r="C56" s="3">
        <v>23540.856031128405</v>
      </c>
      <c r="D56" s="3">
        <v>112840.46692607005</v>
      </c>
      <c r="E56" s="3">
        <v>103112.84046692609</v>
      </c>
    </row>
    <row r="57" spans="1:5" x14ac:dyDescent="0.25">
      <c r="A57" t="s">
        <v>46</v>
      </c>
      <c r="B57" s="3">
        <f>AVERAGE(B53:B56)</f>
        <v>583.65758754863816</v>
      </c>
      <c r="C57" s="3">
        <f t="shared" ref="C57:E57" si="27">AVERAGE(C53:C56)</f>
        <v>25875.48638132296</v>
      </c>
      <c r="D57" s="3">
        <f t="shared" si="27"/>
        <v>121838.52140077822</v>
      </c>
      <c r="E57" s="3">
        <f t="shared" si="27"/>
        <v>250243.19066147861</v>
      </c>
    </row>
    <row r="58" spans="1:5" x14ac:dyDescent="0.25">
      <c r="A58" t="s">
        <v>47</v>
      </c>
      <c r="B58" s="3">
        <f>STDEV(B53:B56)</f>
        <v>825.41647609324627</v>
      </c>
      <c r="C58" s="3">
        <f t="shared" ref="C58:E58" si="28">STDEV(C53:C56)</f>
        <v>15023.016586843327</v>
      </c>
      <c r="D58" s="3">
        <f t="shared" si="28"/>
        <v>61724.044801455901</v>
      </c>
      <c r="E58" s="3">
        <f t="shared" si="28"/>
        <v>98633.127653502801</v>
      </c>
    </row>
    <row r="59" spans="1:5" x14ac:dyDescent="0.25">
      <c r="A59" t="s">
        <v>48</v>
      </c>
    </row>
    <row r="61" spans="1:5" x14ac:dyDescent="0.25">
      <c r="A61" s="2" t="s">
        <v>54</v>
      </c>
    </row>
    <row r="62" spans="1:5" x14ac:dyDescent="0.25">
      <c r="B62" t="s">
        <v>0</v>
      </c>
      <c r="C62" t="s">
        <v>1</v>
      </c>
      <c r="D62" t="s">
        <v>2</v>
      </c>
      <c r="E62" t="s">
        <v>3</v>
      </c>
    </row>
    <row r="63" spans="1:5" x14ac:dyDescent="0.25">
      <c r="A63" t="s">
        <v>50</v>
      </c>
      <c r="B63">
        <v>0</v>
      </c>
      <c r="C63">
        <v>0.25</v>
      </c>
      <c r="D63">
        <v>3</v>
      </c>
      <c r="E63">
        <v>24</v>
      </c>
    </row>
    <row r="64" spans="1:5" x14ac:dyDescent="0.25">
      <c r="A64" t="s">
        <v>42</v>
      </c>
      <c r="B64" s="3">
        <v>38988155.668358713</v>
      </c>
      <c r="C64" s="3">
        <v>39922165.820642978</v>
      </c>
      <c r="D64" s="3">
        <v>44086757.990867585</v>
      </c>
      <c r="E64" s="3">
        <v>34262557.07762558</v>
      </c>
    </row>
    <row r="65" spans="1:5" x14ac:dyDescent="0.25">
      <c r="A65" t="s">
        <v>43</v>
      </c>
      <c r="B65" s="3">
        <v>38703891.70896785</v>
      </c>
      <c r="C65" s="3">
        <v>42592216.582064301</v>
      </c>
      <c r="D65" s="3">
        <v>43824200.913242005</v>
      </c>
      <c r="E65" s="3">
        <v>37865296.803652972</v>
      </c>
    </row>
    <row r="66" spans="1:5" x14ac:dyDescent="0.25">
      <c r="A66" t="s">
        <v>44</v>
      </c>
      <c r="B66" s="3">
        <v>38499153.976311333</v>
      </c>
      <c r="C66" s="3">
        <v>35681895.093062602</v>
      </c>
      <c r="D66" s="3">
        <v>40956621.004566208</v>
      </c>
      <c r="E66" s="3">
        <v>35397260.273972608</v>
      </c>
    </row>
    <row r="67" spans="1:5" x14ac:dyDescent="0.25">
      <c r="A67" t="s">
        <v>45</v>
      </c>
      <c r="B67" s="3">
        <v>34979695.431472078</v>
      </c>
      <c r="C67" s="3">
        <v>38348561.759729274</v>
      </c>
      <c r="D67" s="3">
        <v>48210045.662100457</v>
      </c>
      <c r="E67" s="3">
        <v>33214611.872146126</v>
      </c>
    </row>
    <row r="68" spans="1:5" x14ac:dyDescent="0.25">
      <c r="A68" t="s">
        <v>46</v>
      </c>
      <c r="B68" s="3">
        <f>AVERAGE(B64:B67)</f>
        <v>37792724.196277499</v>
      </c>
      <c r="C68" s="3">
        <f t="shared" ref="C68:E68" si="29">AVERAGE(C64:C67)</f>
        <v>39136209.813874789</v>
      </c>
      <c r="D68" s="3">
        <f t="shared" si="29"/>
        <v>44269406.392694063</v>
      </c>
      <c r="E68" s="3">
        <f t="shared" si="29"/>
        <v>35184931.506849319</v>
      </c>
    </row>
    <row r="69" spans="1:5" x14ac:dyDescent="0.25">
      <c r="A69" t="s">
        <v>47</v>
      </c>
      <c r="B69" s="3">
        <f>STDEV(B64:B67)</f>
        <v>1886041.4016634545</v>
      </c>
      <c r="C69" s="3">
        <f t="shared" ref="C69:E69" si="30">STDEV(C64:C67)</f>
        <v>2893348.0764197558</v>
      </c>
      <c r="D69" s="3">
        <f t="shared" si="30"/>
        <v>2985227.6985742697</v>
      </c>
      <c r="E69" s="3">
        <f t="shared" si="30"/>
        <v>1996862.1785391343</v>
      </c>
    </row>
    <row r="70" spans="1:5" x14ac:dyDescent="0.25">
      <c r="A70" t="s">
        <v>48</v>
      </c>
    </row>
  </sheetData>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2"/>
  <sheetViews>
    <sheetView topLeftCell="D1" zoomScale="60" zoomScaleNormal="60" workbookViewId="0">
      <selection activeCell="R58" sqref="R58"/>
    </sheetView>
  </sheetViews>
  <sheetFormatPr defaultRowHeight="15" x14ac:dyDescent="0.25"/>
  <cols>
    <col min="1" max="1" width="34.7109375" style="18" bestFit="1" customWidth="1"/>
    <col min="2" max="2" width="13" style="19" bestFit="1" customWidth="1"/>
    <col min="3" max="3" width="16.140625" style="19" customWidth="1"/>
    <col min="4" max="4" width="21.42578125" style="20" bestFit="1" customWidth="1"/>
    <col min="5" max="5" width="21.28515625" style="19" customWidth="1"/>
    <col min="6" max="6" width="31.42578125" style="18" customWidth="1"/>
    <col min="7" max="7" width="19.85546875" style="18" bestFit="1" customWidth="1"/>
    <col min="8" max="8" width="4.28515625" style="18" customWidth="1"/>
    <col min="9" max="9" width="13.85546875" style="18" customWidth="1"/>
    <col min="10" max="10" width="27.28515625" style="18" customWidth="1"/>
    <col min="11" max="11" width="16" style="18" customWidth="1"/>
    <col min="12" max="12" width="30.140625" style="18" customWidth="1"/>
    <col min="13" max="13" width="13.85546875" style="18" bestFit="1" customWidth="1"/>
    <col min="14" max="14" width="7.85546875" style="18" customWidth="1"/>
    <col min="15" max="15" width="13.85546875" style="18" customWidth="1"/>
    <col min="16" max="16" width="26.7109375" style="18" customWidth="1"/>
    <col min="17" max="17" width="15.85546875" style="18" customWidth="1"/>
    <col min="18" max="18" width="31" style="18" bestFit="1" customWidth="1"/>
    <col min="19" max="19" width="13.85546875" style="18" bestFit="1" customWidth="1"/>
    <col min="20" max="20" width="2.5703125" style="18" customWidth="1"/>
    <col min="21" max="24" width="14.5703125" style="18" customWidth="1"/>
    <col min="25" max="25" width="14.7109375" style="18" customWidth="1"/>
    <col min="26" max="26" width="9.140625" style="18"/>
    <col min="27" max="27" width="9.140625" style="21"/>
    <col min="28" max="28" width="9.140625" style="18"/>
    <col min="29" max="29" width="29.140625" style="18" bestFit="1" customWidth="1"/>
    <col min="30" max="30" width="10.42578125" style="18" bestFit="1" customWidth="1"/>
    <col min="31" max="16384" width="9.140625" style="18"/>
  </cols>
  <sheetData>
    <row r="1" spans="1:30" x14ac:dyDescent="0.25">
      <c r="A1" s="18" t="s">
        <v>61</v>
      </c>
      <c r="B1" s="19">
        <v>0.8</v>
      </c>
    </row>
    <row r="2" spans="1:30" x14ac:dyDescent="0.25">
      <c r="A2" s="18" t="s">
        <v>64</v>
      </c>
      <c r="B2" s="19">
        <v>20</v>
      </c>
    </row>
    <row r="3" spans="1:30" x14ac:dyDescent="0.25">
      <c r="A3" s="18" t="s">
        <v>62</v>
      </c>
      <c r="B3" s="19">
        <v>1</v>
      </c>
    </row>
    <row r="6" spans="1:30" x14ac:dyDescent="0.25">
      <c r="A6" s="19" t="s">
        <v>70</v>
      </c>
      <c r="B6" s="18"/>
      <c r="C6" s="22" t="s">
        <v>55</v>
      </c>
      <c r="D6" s="22"/>
      <c r="E6" s="22"/>
      <c r="F6" s="22"/>
      <c r="G6" s="22"/>
      <c r="H6" s="19"/>
      <c r="I6" s="23" t="s">
        <v>56</v>
      </c>
      <c r="J6" s="23"/>
      <c r="K6" s="23"/>
      <c r="L6" s="23"/>
      <c r="M6" s="23"/>
      <c r="N6" s="24"/>
      <c r="O6" s="22" t="s">
        <v>57</v>
      </c>
      <c r="P6" s="22"/>
      <c r="Q6" s="22"/>
      <c r="R6" s="22"/>
      <c r="S6" s="22"/>
      <c r="T6" s="19"/>
    </row>
    <row r="7" spans="1:30" ht="45" x14ac:dyDescent="0.25">
      <c r="B7" s="25" t="s">
        <v>63</v>
      </c>
      <c r="C7" s="26" t="s">
        <v>65</v>
      </c>
      <c r="D7" s="26" t="s">
        <v>66</v>
      </c>
      <c r="E7" s="26" t="s">
        <v>65</v>
      </c>
      <c r="F7" s="26" t="s">
        <v>67</v>
      </c>
      <c r="G7" s="25" t="s">
        <v>58</v>
      </c>
      <c r="H7" s="25"/>
      <c r="I7" s="26" t="s">
        <v>65</v>
      </c>
      <c r="J7" s="26" t="s">
        <v>66</v>
      </c>
      <c r="K7" s="26" t="s">
        <v>65</v>
      </c>
      <c r="L7" s="26" t="s">
        <v>67</v>
      </c>
      <c r="M7" s="25" t="s">
        <v>58</v>
      </c>
      <c r="N7" s="25"/>
      <c r="O7" s="26" t="s">
        <v>65</v>
      </c>
      <c r="P7" s="26" t="s">
        <v>66</v>
      </c>
      <c r="Q7" s="26" t="s">
        <v>65</v>
      </c>
      <c r="R7" s="26" t="s">
        <v>67</v>
      </c>
      <c r="S7" s="25" t="s">
        <v>58</v>
      </c>
      <c r="T7" s="25"/>
      <c r="U7" s="27" t="s">
        <v>59</v>
      </c>
      <c r="V7" s="27" t="s">
        <v>71</v>
      </c>
      <c r="W7" s="27" t="s">
        <v>72</v>
      </c>
      <c r="X7" s="27" t="s">
        <v>71</v>
      </c>
      <c r="Y7" s="27" t="s">
        <v>60</v>
      </c>
      <c r="Z7" s="28" t="s">
        <v>68</v>
      </c>
      <c r="AA7" s="25" t="s">
        <v>69</v>
      </c>
    </row>
    <row r="8" spans="1:30" x14ac:dyDescent="0.25">
      <c r="B8" s="29">
        <v>0</v>
      </c>
      <c r="C8" s="19" t="s">
        <v>0</v>
      </c>
      <c r="D8" s="30">
        <f>All_data_!$B$6</f>
        <v>41499127.399650961</v>
      </c>
      <c r="E8" s="19" t="s">
        <v>5</v>
      </c>
      <c r="F8" s="31">
        <f>All_data_!$C$6</f>
        <v>27247818.499127403</v>
      </c>
      <c r="G8" s="21">
        <f>($B$1/($B$3*$B$2))*LN(D8/F8)</f>
        <v>1.6827957506975078E-2</v>
      </c>
      <c r="H8" s="21"/>
      <c r="I8" s="19" t="s">
        <v>0</v>
      </c>
      <c r="J8" s="31">
        <f>All_data_!$B$7</f>
        <v>44092495.636998251</v>
      </c>
      <c r="K8" s="19" t="s">
        <v>5</v>
      </c>
      <c r="L8" s="31">
        <f>All_data_!$C$7</f>
        <v>10963350.785340315</v>
      </c>
      <c r="M8" s="21">
        <f>($B$1/($B$3*$B$2))*LN(J8/L8)</f>
        <v>5.5669265505096689E-2</v>
      </c>
      <c r="N8" s="21"/>
      <c r="O8" s="19" t="s">
        <v>0</v>
      </c>
      <c r="P8" s="31">
        <f>All_data_!$B$8</f>
        <v>41010471.204188488</v>
      </c>
      <c r="Q8" s="19" t="s">
        <v>5</v>
      </c>
      <c r="R8" s="31">
        <f>All_data_!$C$8</f>
        <v>4842931.9371727752</v>
      </c>
      <c r="S8" s="21">
        <f>($B$1/($B$3*$B$2))*LN(P8/R8)</f>
        <v>8.5452284794192521E-2</v>
      </c>
      <c r="T8" s="21"/>
      <c r="U8" s="31">
        <f>AVERAGE(D8,J8,P8)</f>
        <v>42200698.080279231</v>
      </c>
      <c r="V8" s="31">
        <f>STDEV(F8,L8,R8)</f>
        <v>11580316.327375181</v>
      </c>
      <c r="W8" s="31">
        <f t="shared" ref="W8:W26" si="0">AVERAGE(R8,L8,F8)</f>
        <v>14351367.073880166</v>
      </c>
      <c r="X8" s="31">
        <f>STDEV(R8,L8,F8)</f>
        <v>11580316.327375181</v>
      </c>
      <c r="Y8" s="21">
        <f>($B$1/($B$3*$B$2))*LN(U8/W8)</f>
        <v>4.3143662358052164E-2</v>
      </c>
      <c r="Z8" s="21">
        <f>STDEV(S8,M8,G8)</f>
        <v>3.4411659217486963E-2</v>
      </c>
      <c r="AA8" s="21">
        <f>(STDEV(S8,M8,G8))/(SQRT(COUNT(G8,M8,S8)))</f>
        <v>1.9867580712477767E-2</v>
      </c>
      <c r="AC8" s="21"/>
    </row>
    <row r="9" spans="1:30" x14ac:dyDescent="0.25">
      <c r="B9" s="29">
        <v>0.33</v>
      </c>
      <c r="C9" s="19" t="s">
        <v>6</v>
      </c>
      <c r="D9" s="30">
        <f>All_data_!$D$6</f>
        <v>24019197.207678884</v>
      </c>
      <c r="E9" s="19" t="s">
        <v>7</v>
      </c>
      <c r="F9" s="31">
        <f>All_data_!$E$6</f>
        <v>11739965.095986038</v>
      </c>
      <c r="G9" s="21">
        <f t="shared" ref="G9:G26" si="1">($B$1/($B$3*$B$2))*LN(D9/F9)</f>
        <v>2.8634182118157072E-2</v>
      </c>
      <c r="H9" s="21"/>
      <c r="I9" s="19" t="s">
        <v>6</v>
      </c>
      <c r="J9" s="31">
        <f>All_data_!$D$6</f>
        <v>24019197.207678884</v>
      </c>
      <c r="K9" s="19" t="s">
        <v>7</v>
      </c>
      <c r="L9" s="31">
        <f>All_data_!$E$7</f>
        <v>1253926.7015706808</v>
      </c>
      <c r="M9" s="21">
        <f t="shared" ref="M9:M26" si="2">($B$1/($B$3*$B$2))*LN(J9/L9)</f>
        <v>0.11810293621841812</v>
      </c>
      <c r="N9" s="21"/>
      <c r="O9" s="19" t="s">
        <v>6</v>
      </c>
      <c r="P9" s="31">
        <f>All_data_!$D$8</f>
        <v>14453752.181500874</v>
      </c>
      <c r="Q9" s="19" t="s">
        <v>7</v>
      </c>
      <c r="R9" s="31">
        <f>All_data_!$E$8</f>
        <v>730366.49214659689</v>
      </c>
      <c r="S9" s="21">
        <f t="shared" ref="S9:S26" si="3">($B$1/($B$3*$B$2))*LN(P9/R9)</f>
        <v>0.1194065149670393</v>
      </c>
      <c r="T9" s="21"/>
      <c r="U9" s="31">
        <f t="shared" ref="U9:U26" si="4">AVERAGE(D9,J9,P9)</f>
        <v>20830715.532286216</v>
      </c>
      <c r="V9" s="31">
        <f t="shared" ref="V9:V26" si="5">STDEV(F9,L9,R9)</f>
        <v>6210775.2860077592</v>
      </c>
      <c r="W9" s="31">
        <f t="shared" si="0"/>
        <v>4574752.7632344393</v>
      </c>
      <c r="X9" s="31">
        <f t="shared" ref="X9:X26" si="6">STDEV(R9,L9,F9)</f>
        <v>6210775.2860077592</v>
      </c>
      <c r="Y9" s="21">
        <f t="shared" ref="Y9:Y26" si="7">($B$1/($B$3*$B$2))*LN(U9/W9)</f>
        <v>6.0635037971385981E-2</v>
      </c>
      <c r="Z9" s="21">
        <f t="shared" ref="Z9:Z25" si="8">STDEV(S9,M9,G9)</f>
        <v>5.2035202329184668E-2</v>
      </c>
      <c r="AA9" s="21">
        <f t="shared" ref="AA9:AA25" si="9">(STDEV(S9,M9,G9))/(SQRT(COUNT(G9,M9,S9)))</f>
        <v>3.004253807209141E-2</v>
      </c>
    </row>
    <row r="10" spans="1:30" x14ac:dyDescent="0.25">
      <c r="B10" s="29">
        <v>0.67</v>
      </c>
      <c r="C10" s="19" t="s">
        <v>8</v>
      </c>
      <c r="D10" s="30">
        <f>All_data_!$F$6</f>
        <v>6199825.4799301922</v>
      </c>
      <c r="E10" s="19" t="s">
        <v>9</v>
      </c>
      <c r="F10" s="31">
        <f>All_data_!$G$6</f>
        <v>2435427.57417103</v>
      </c>
      <c r="G10" s="21">
        <f t="shared" si="1"/>
        <v>3.7375952279795149E-2</v>
      </c>
      <c r="H10" s="21"/>
      <c r="I10" s="19" t="s">
        <v>8</v>
      </c>
      <c r="J10" s="31">
        <f>All_data_!$F$7</f>
        <v>5235602.0942408377</v>
      </c>
      <c r="K10" s="19" t="s">
        <v>9</v>
      </c>
      <c r="L10" s="31">
        <f>All_data_!$G$7</f>
        <v>569808.02792321122</v>
      </c>
      <c r="M10" s="21">
        <f t="shared" si="2"/>
        <v>8.8717504757350449E-2</v>
      </c>
      <c r="N10" s="21"/>
      <c r="O10" s="19" t="s">
        <v>8</v>
      </c>
      <c r="P10" s="31">
        <f>All_data_!$F$8</f>
        <v>5634380.4537521815</v>
      </c>
      <c r="Q10" s="19" t="s">
        <v>9</v>
      </c>
      <c r="R10" s="31">
        <f>All_data_!$G$8</f>
        <v>1384816.7539267016</v>
      </c>
      <c r="S10" s="21">
        <f t="shared" si="3"/>
        <v>5.6132774884002312E-2</v>
      </c>
      <c r="T10" s="21"/>
      <c r="U10" s="31">
        <f t="shared" si="4"/>
        <v>5689936.0093077375</v>
      </c>
      <c r="V10" s="31">
        <f t="shared" si="5"/>
        <v>935285.92868867365</v>
      </c>
      <c r="W10" s="31">
        <f t="shared" si="0"/>
        <v>1463350.785340314</v>
      </c>
      <c r="X10" s="31">
        <f t="shared" si="6"/>
        <v>935285.92868867412</v>
      </c>
      <c r="Y10" s="21">
        <f t="shared" si="7"/>
        <v>5.431880549436479E-2</v>
      </c>
      <c r="Z10" s="21">
        <f t="shared" si="8"/>
        <v>2.5979280288755499E-2</v>
      </c>
      <c r="AA10" s="21">
        <f t="shared" si="9"/>
        <v>1.4999144468065728E-2</v>
      </c>
      <c r="AC10" s="31"/>
      <c r="AD10" s="31"/>
    </row>
    <row r="11" spans="1:30" x14ac:dyDescent="0.25">
      <c r="B11" s="29">
        <v>1</v>
      </c>
      <c r="C11" s="19" t="s">
        <v>10</v>
      </c>
      <c r="D11" s="30">
        <f>All_data_!$H$6</f>
        <v>3998254.79930192</v>
      </c>
      <c r="E11" s="19" t="s">
        <v>11</v>
      </c>
      <c r="F11" s="31">
        <f>All_data_!$I$6</f>
        <v>3776614.3106457242</v>
      </c>
      <c r="G11" s="21">
        <f t="shared" si="1"/>
        <v>2.2812016994849401E-3</v>
      </c>
      <c r="H11" s="21"/>
      <c r="I11" s="19" t="s">
        <v>10</v>
      </c>
      <c r="J11" s="31">
        <f>All_data_!$H$7</f>
        <v>4561082.024432811</v>
      </c>
      <c r="K11" s="19" t="s">
        <v>11</v>
      </c>
      <c r="L11" s="31">
        <f>All_data_!$I$7</f>
        <v>4196335.0785340313</v>
      </c>
      <c r="M11" s="21">
        <f t="shared" si="2"/>
        <v>3.3339334974103775E-3</v>
      </c>
      <c r="N11" s="21"/>
      <c r="O11" s="19" t="s">
        <v>10</v>
      </c>
      <c r="P11" s="31">
        <f>All_data_!$H$8</f>
        <v>4335951.1343804542</v>
      </c>
      <c r="Q11" s="19" t="s">
        <v>11</v>
      </c>
      <c r="R11" s="31">
        <f>All_data_!$I$8</f>
        <v>4700698.080279232</v>
      </c>
      <c r="S11" s="21">
        <f t="shared" si="3"/>
        <v>-3.2308012431285209E-3</v>
      </c>
      <c r="T11" s="21"/>
      <c r="U11" s="31">
        <f t="shared" si="4"/>
        <v>4298429.3193717282</v>
      </c>
      <c r="V11" s="31">
        <f t="shared" si="5"/>
        <v>462687.50682403584</v>
      </c>
      <c r="W11" s="31">
        <f t="shared" si="0"/>
        <v>4224549.1564863296</v>
      </c>
      <c r="X11" s="31">
        <f t="shared" si="6"/>
        <v>462687.50682403584</v>
      </c>
      <c r="Y11" s="21">
        <f t="shared" si="7"/>
        <v>6.9348539257465722E-4</v>
      </c>
      <c r="Z11" s="21">
        <f t="shared" si="8"/>
        <v>3.5257661789409003E-3</v>
      </c>
      <c r="AA11" s="21">
        <f t="shared" si="9"/>
        <v>2.0356020525112073E-3</v>
      </c>
    </row>
    <row r="12" spans="1:30" x14ac:dyDescent="0.25">
      <c r="B12" s="29">
        <v>1.3333333333333333</v>
      </c>
      <c r="C12" s="19" t="s">
        <v>12</v>
      </c>
      <c r="D12" s="30">
        <f>All_data_!$J$6</f>
        <v>6672774.8691099482</v>
      </c>
      <c r="E12" s="19" t="s">
        <v>13</v>
      </c>
      <c r="F12" s="31">
        <f>All_data_!$K$6</f>
        <v>5974694.5898778364</v>
      </c>
      <c r="G12" s="21">
        <f t="shared" si="1"/>
        <v>4.4201125569264914E-3</v>
      </c>
      <c r="H12" s="21"/>
      <c r="I12" s="19" t="s">
        <v>12</v>
      </c>
      <c r="J12" s="31">
        <f>All_data_!$J$7</f>
        <v>6778359.5113438051</v>
      </c>
      <c r="K12" s="19" t="s">
        <v>13</v>
      </c>
      <c r="L12" s="31">
        <f>All_data_!$K$7</f>
        <v>5680628.2722513089</v>
      </c>
      <c r="M12" s="21">
        <f t="shared" si="2"/>
        <v>7.0669309907418374E-3</v>
      </c>
      <c r="N12" s="21"/>
      <c r="O12" s="19" t="s">
        <v>12</v>
      </c>
      <c r="P12" s="31">
        <f>All_data_!$J$8</f>
        <v>7349912.7399650961</v>
      </c>
      <c r="Q12" s="19" t="s">
        <v>13</v>
      </c>
      <c r="R12" s="31">
        <f>All_data_!$K$8</f>
        <v>7197207.678883072</v>
      </c>
      <c r="S12" s="21">
        <f t="shared" si="3"/>
        <v>8.3981250474271301E-4</v>
      </c>
      <c r="T12" s="21"/>
      <c r="U12" s="31">
        <f t="shared" si="4"/>
        <v>6933682.3734729504</v>
      </c>
      <c r="V12" s="31">
        <f t="shared" si="5"/>
        <v>804262.22388090042</v>
      </c>
      <c r="W12" s="31">
        <f t="shared" si="0"/>
        <v>6284176.8470040718</v>
      </c>
      <c r="X12" s="31">
        <f t="shared" si="6"/>
        <v>804262.22388090042</v>
      </c>
      <c r="Y12" s="21">
        <f t="shared" si="7"/>
        <v>3.9342470670648208E-3</v>
      </c>
      <c r="Z12" s="21">
        <f t="shared" si="8"/>
        <v>3.1251986849885225E-3</v>
      </c>
      <c r="AA12" s="21">
        <f t="shared" si="9"/>
        <v>1.8043343020491881E-3</v>
      </c>
      <c r="AC12" s="21"/>
    </row>
    <row r="13" spans="1:30" x14ac:dyDescent="0.25">
      <c r="B13" s="29">
        <v>1.6666666666666665</v>
      </c>
      <c r="C13" s="19" t="s">
        <v>14</v>
      </c>
      <c r="D13" s="30">
        <f>All_data_!$L$6</f>
        <v>8837696.3350785356</v>
      </c>
      <c r="E13" s="19" t="s">
        <v>15</v>
      </c>
      <c r="F13" s="31">
        <f>All_data_!$M$6</f>
        <v>5882722.5130890058</v>
      </c>
      <c r="G13" s="21">
        <f>($B$1/($B$3*$B$2))*LN(D13/F13)</f>
        <v>1.6280263197032553E-2</v>
      </c>
      <c r="H13" s="21"/>
      <c r="I13" s="19" t="s">
        <v>14</v>
      </c>
      <c r="J13" s="31">
        <f>All_data_!$L$7</f>
        <v>8902268.7609075047</v>
      </c>
      <c r="K13" s="19" t="s">
        <v>15</v>
      </c>
      <c r="L13" s="31">
        <f>All_data_!$M$7</f>
        <v>3669808.0279232115</v>
      </c>
      <c r="M13" s="21">
        <f>($B$1/($B$3*$B$2))*LN(J13/L13)</f>
        <v>3.5446672359105341E-2</v>
      </c>
      <c r="N13" s="21"/>
      <c r="O13" s="19" t="s">
        <v>14</v>
      </c>
      <c r="P13" s="31">
        <f>All_data_!$L$8</f>
        <v>8157068.0628272258</v>
      </c>
      <c r="Q13" s="19" t="s">
        <v>15</v>
      </c>
      <c r="R13" s="31">
        <f>All_data_!$M$8</f>
        <v>5228272.2513089003</v>
      </c>
      <c r="S13" s="21">
        <f>($B$1/($B$3*$B$2))*LN(P13/R13)</f>
        <v>1.7792157134567391E-2</v>
      </c>
      <c r="T13" s="21"/>
      <c r="U13" s="31">
        <f t="shared" si="4"/>
        <v>8632344.3862710875</v>
      </c>
      <c r="V13" s="31">
        <f t="shared" si="5"/>
        <v>1136816.1973521984</v>
      </c>
      <c r="W13" s="31">
        <f t="shared" si="0"/>
        <v>4926934.2641070383</v>
      </c>
      <c r="X13" s="31">
        <f t="shared" si="6"/>
        <v>1136816.1973521984</v>
      </c>
      <c r="Y13" s="21">
        <f t="shared" si="7"/>
        <v>2.2431967284873212E-2</v>
      </c>
      <c r="Z13" s="21">
        <f t="shared" si="8"/>
        <v>1.0656132594737688E-2</v>
      </c>
      <c r="AA13" s="21">
        <f t="shared" si="9"/>
        <v>6.1523210220921498E-3</v>
      </c>
    </row>
    <row r="14" spans="1:30" x14ac:dyDescent="0.25">
      <c r="B14" s="29">
        <v>1.9999999999999998</v>
      </c>
      <c r="C14" s="19" t="s">
        <v>16</v>
      </c>
      <c r="D14" s="30">
        <f>All_data_!$N$6</f>
        <v>7969633.5078534037</v>
      </c>
      <c r="E14" s="19" t="s">
        <v>17</v>
      </c>
      <c r="F14" s="31">
        <f>All_data_!$O$6</f>
        <v>3634554.9738219897</v>
      </c>
      <c r="G14" s="21">
        <f t="shared" si="1"/>
        <v>3.1406073296224211E-2</v>
      </c>
      <c r="H14" s="21"/>
      <c r="I14" s="19" t="s">
        <v>16</v>
      </c>
      <c r="J14" s="31">
        <f>All_data_!$N$7</f>
        <v>7763699.8254799303</v>
      </c>
      <c r="K14" s="19" t="s">
        <v>17</v>
      </c>
      <c r="L14" s="31">
        <f>All_data_!$O$7</f>
        <v>1451308.9005235601</v>
      </c>
      <c r="M14" s="21">
        <f t="shared" si="2"/>
        <v>6.7079726517430882E-2</v>
      </c>
      <c r="N14" s="21"/>
      <c r="O14" s="19" t="s">
        <v>16</v>
      </c>
      <c r="P14" s="31">
        <f>All_data_!$N$8</f>
        <v>6269109.9476439795</v>
      </c>
      <c r="Q14" s="19" t="s">
        <v>17</v>
      </c>
      <c r="R14" s="31">
        <f>All_data_!$O$8</f>
        <v>4513787.0855148342</v>
      </c>
      <c r="S14" s="21">
        <f t="shared" si="3"/>
        <v>1.3139915229925523E-2</v>
      </c>
      <c r="T14" s="21"/>
      <c r="U14" s="31">
        <f t="shared" si="4"/>
        <v>7334147.7603257708</v>
      </c>
      <c r="V14" s="31">
        <f t="shared" si="5"/>
        <v>1576831.4830883853</v>
      </c>
      <c r="W14" s="31">
        <f t="shared" si="0"/>
        <v>3199883.6532867947</v>
      </c>
      <c r="X14" s="31">
        <f t="shared" si="6"/>
        <v>1576831.4830883853</v>
      </c>
      <c r="Y14" s="21">
        <f t="shared" si="7"/>
        <v>3.3177070638124639E-2</v>
      </c>
      <c r="Z14" s="21">
        <f t="shared" si="8"/>
        <v>2.7434058231760036E-2</v>
      </c>
      <c r="AA14" s="21">
        <f t="shared" si="9"/>
        <v>1.5839060905070527E-2</v>
      </c>
      <c r="AC14" s="21"/>
    </row>
    <row r="15" spans="1:30" x14ac:dyDescent="0.25">
      <c r="B15" s="29">
        <v>2.333333333333333</v>
      </c>
      <c r="C15" s="19" t="s">
        <v>18</v>
      </c>
      <c r="D15" s="30">
        <f>All_data_!$P$6</f>
        <v>5204537.5218150094</v>
      </c>
      <c r="E15" s="19" t="s">
        <v>19</v>
      </c>
      <c r="F15" s="31">
        <f>All_data_!$Q$6</f>
        <v>2907407.4074074072</v>
      </c>
      <c r="G15" s="21">
        <f t="shared" si="1"/>
        <v>2.3290763466321359E-2</v>
      </c>
      <c r="H15" s="21"/>
      <c r="I15" s="19" t="s">
        <v>18</v>
      </c>
      <c r="J15" s="31">
        <f>All_data_!$P$7</f>
        <v>4650261.7801047126</v>
      </c>
      <c r="K15" s="19" t="s">
        <v>19</v>
      </c>
      <c r="L15" s="31">
        <f>All_data_!$Q$7</f>
        <v>3807760.1410934739</v>
      </c>
      <c r="M15" s="21">
        <f t="shared" si="2"/>
        <v>7.9952955209726777E-3</v>
      </c>
      <c r="N15" s="21"/>
      <c r="O15" s="19" t="s">
        <v>18</v>
      </c>
      <c r="P15" s="31">
        <f>All_data_!$P$8</f>
        <v>6152879.5811518328</v>
      </c>
      <c r="Q15" s="19" t="s">
        <v>19</v>
      </c>
      <c r="R15" s="31">
        <f>All_data_!$Q$8</f>
        <v>5984126.9841269832</v>
      </c>
      <c r="S15" s="21">
        <f t="shared" si="3"/>
        <v>1.1123894302623942E-3</v>
      </c>
      <c r="T15" s="21"/>
      <c r="U15" s="31">
        <f t="shared" si="4"/>
        <v>5335892.9610238513</v>
      </c>
      <c r="V15" s="31">
        <f t="shared" si="5"/>
        <v>1581845.4957359722</v>
      </c>
      <c r="W15" s="31">
        <f t="shared" si="0"/>
        <v>4233098.1775426213</v>
      </c>
      <c r="X15" s="31">
        <f t="shared" si="6"/>
        <v>1581845.495735971</v>
      </c>
      <c r="Y15" s="21">
        <f t="shared" si="7"/>
        <v>9.2608837596963364E-3</v>
      </c>
      <c r="Z15" s="21">
        <f t="shared" si="8"/>
        <v>1.1351989625935331E-2</v>
      </c>
      <c r="AA15" s="21">
        <f t="shared" si="9"/>
        <v>6.5540742663716027E-3</v>
      </c>
      <c r="AC15" s="21"/>
    </row>
    <row r="16" spans="1:30" x14ac:dyDescent="0.25">
      <c r="B16" s="29">
        <v>2.6666666666666665</v>
      </c>
      <c r="C16" s="19" t="s">
        <v>20</v>
      </c>
      <c r="D16" s="30">
        <f>All_data_!$R$6</f>
        <v>6693121.6931216922</v>
      </c>
      <c r="E16" s="19" t="s">
        <v>21</v>
      </c>
      <c r="F16" s="31">
        <f>All_data_!$S$6</f>
        <v>3882716.049382716</v>
      </c>
      <c r="G16" s="21">
        <f>($B$1/($B$3*$B$2))*LN(D16/F16)</f>
        <v>2.1781818585356865E-2</v>
      </c>
      <c r="H16" s="21"/>
      <c r="I16" s="19" t="s">
        <v>20</v>
      </c>
      <c r="J16" s="31"/>
      <c r="K16" s="19" t="s">
        <v>21</v>
      </c>
      <c r="L16" s="31">
        <f>All_data_!$S$7</f>
        <v>4611992.9453262789</v>
      </c>
      <c r="M16" s="21"/>
      <c r="N16" s="21"/>
      <c r="O16" s="19" t="s">
        <v>20</v>
      </c>
      <c r="P16" s="31">
        <f>All_data_!$R$8</f>
        <v>7241622.5749559067</v>
      </c>
      <c r="Q16" s="19" t="s">
        <v>21</v>
      </c>
      <c r="R16" s="31">
        <f>All_data_!$S$8</f>
        <v>1380070.5467372134</v>
      </c>
      <c r="S16" s="21">
        <f>($B$1/($B$3*$B$2))*LN(P16/R16)</f>
        <v>6.6308427006582821E-2</v>
      </c>
      <c r="T16" s="21"/>
      <c r="U16" s="31">
        <f t="shared" si="4"/>
        <v>6967372.1340387994</v>
      </c>
      <c r="V16" s="31">
        <f t="shared" si="5"/>
        <v>1695110.6991074139</v>
      </c>
      <c r="W16" s="31">
        <f t="shared" si="0"/>
        <v>3291593.1804820695</v>
      </c>
      <c r="X16" s="31">
        <f t="shared" si="6"/>
        <v>1695110.6991074122</v>
      </c>
      <c r="Y16" s="21">
        <f t="shared" si="7"/>
        <v>2.9994657259280171E-2</v>
      </c>
      <c r="Z16" s="21">
        <f t="shared" si="8"/>
        <v>3.1485066757886912E-2</v>
      </c>
      <c r="AA16" s="21">
        <f t="shared" si="9"/>
        <v>2.226330421061298E-2</v>
      </c>
    </row>
    <row r="17" spans="1:29" x14ac:dyDescent="0.25">
      <c r="B17" s="29">
        <v>3</v>
      </c>
      <c r="C17" s="19" t="s">
        <v>22</v>
      </c>
      <c r="D17" s="30">
        <f>All_data_!$T$6</f>
        <v>6151675.4850088181</v>
      </c>
      <c r="E17" s="19" t="s">
        <v>23</v>
      </c>
      <c r="F17" s="31">
        <f>All_data_!$U$6</f>
        <v>3586419.7530864193</v>
      </c>
      <c r="G17" s="21">
        <f t="shared" si="1"/>
        <v>2.1582802387263646E-2</v>
      </c>
      <c r="H17" s="21"/>
      <c r="I17" s="19" t="s">
        <v>22</v>
      </c>
      <c r="J17" s="31">
        <f>All_data_!$T$7</f>
        <v>7773368.6067019394</v>
      </c>
      <c r="K17" s="19" t="s">
        <v>23</v>
      </c>
      <c r="L17" s="31">
        <f>All_data_!$U$7</f>
        <v>3508818.3421516749</v>
      </c>
      <c r="M17" s="21">
        <f t="shared" si="2"/>
        <v>3.1816971376201687E-2</v>
      </c>
      <c r="N17" s="21"/>
      <c r="O17" s="19" t="s">
        <v>22</v>
      </c>
      <c r="P17" s="31">
        <f>All_data_!$T$8</f>
        <v>6752204.5855379188</v>
      </c>
      <c r="Q17" s="19" t="s">
        <v>23</v>
      </c>
      <c r="R17" s="31">
        <f>All_data_!$U$8</f>
        <v>6250440.917107583</v>
      </c>
      <c r="S17" s="21">
        <f t="shared" si="3"/>
        <v>3.0886819531282684E-3</v>
      </c>
      <c r="T17" s="21"/>
      <c r="U17" s="31">
        <f t="shared" si="4"/>
        <v>6892416.2257495588</v>
      </c>
      <c r="V17" s="31">
        <f t="shared" si="5"/>
        <v>1560957.2428929403</v>
      </c>
      <c r="W17" s="31">
        <f t="shared" si="0"/>
        <v>4448559.6707818927</v>
      </c>
      <c r="X17" s="31">
        <f t="shared" si="6"/>
        <v>1560957.2428929403</v>
      </c>
      <c r="Y17" s="21">
        <f t="shared" si="7"/>
        <v>1.7513653405450462E-2</v>
      </c>
      <c r="Z17" s="21">
        <f t="shared" si="8"/>
        <v>1.4560708079750774E-2</v>
      </c>
      <c r="AA17" s="21">
        <f t="shared" si="9"/>
        <v>8.4066287294356692E-3</v>
      </c>
    </row>
    <row r="18" spans="1:29" x14ac:dyDescent="0.25">
      <c r="B18" s="29">
        <v>3.3333333333333335</v>
      </c>
      <c r="C18" s="19" t="s">
        <v>24</v>
      </c>
      <c r="D18" s="30">
        <f>All_data_!$V$6</f>
        <v>6910934.7442680774</v>
      </c>
      <c r="E18" s="19" t="s">
        <v>25</v>
      </c>
      <c r="F18" s="31">
        <f>All_data_!$W$6</f>
        <v>2202821.8694885359</v>
      </c>
      <c r="G18" s="21">
        <f t="shared" si="1"/>
        <v>4.573462785469367E-2</v>
      </c>
      <c r="H18" s="21"/>
      <c r="I18" s="19" t="s">
        <v>24</v>
      </c>
      <c r="J18" s="31">
        <f>All_data_!$V$7</f>
        <v>8606701.9400352724</v>
      </c>
      <c r="K18" s="19" t="s">
        <v>25</v>
      </c>
      <c r="L18" s="31">
        <f>All_data_!$W$7</f>
        <v>3481481.4814814809</v>
      </c>
      <c r="M18" s="21">
        <f t="shared" si="2"/>
        <v>3.6203331154150642E-2</v>
      </c>
      <c r="N18" s="21"/>
      <c r="O18" s="19" t="s">
        <v>24</v>
      </c>
      <c r="P18" s="31">
        <f>All_data_!$V$8</f>
        <v>9946208.112874778</v>
      </c>
      <c r="Q18" s="19" t="s">
        <v>25</v>
      </c>
      <c r="R18" s="31">
        <f>All_data_!$W$8</f>
        <v>6152557.3192239851</v>
      </c>
      <c r="S18" s="21">
        <f t="shared" si="3"/>
        <v>1.921294258802721E-2</v>
      </c>
      <c r="T18" s="21"/>
      <c r="U18" s="31">
        <f t="shared" si="4"/>
        <v>8487948.2657260429</v>
      </c>
      <c r="V18" s="31">
        <f t="shared" si="5"/>
        <v>2015358.8041674141</v>
      </c>
      <c r="W18" s="31">
        <f t="shared" si="0"/>
        <v>3945620.2233980005</v>
      </c>
      <c r="X18" s="31">
        <f t="shared" si="6"/>
        <v>2015358.8041674141</v>
      </c>
      <c r="Y18" s="21">
        <f t="shared" si="7"/>
        <v>3.0641645870856622E-2</v>
      </c>
      <c r="Z18" s="21">
        <f t="shared" si="8"/>
        <v>1.3434524615121027E-2</v>
      </c>
      <c r="AA18" s="21">
        <f t="shared" si="9"/>
        <v>7.7564264029747788E-3</v>
      </c>
    </row>
    <row r="19" spans="1:29" x14ac:dyDescent="0.25">
      <c r="B19" s="29">
        <v>3.666666666666667</v>
      </c>
      <c r="C19" s="19" t="s">
        <v>26</v>
      </c>
      <c r="D19" s="30">
        <f>All_data_!$X$6</f>
        <v>7410934.7442680774</v>
      </c>
      <c r="E19" s="19" t="s">
        <v>27</v>
      </c>
      <c r="F19" s="31">
        <f>All_data_!$Y$6</f>
        <v>3457671.9576719576</v>
      </c>
      <c r="G19" s="21">
        <f t="shared" si="1"/>
        <v>3.0494442386902378E-2</v>
      </c>
      <c r="H19" s="21"/>
      <c r="I19" s="19" t="s">
        <v>26</v>
      </c>
      <c r="J19" s="31">
        <f>All_data_!$X$7</f>
        <v>6675485.0088183424</v>
      </c>
      <c r="K19" s="19" t="s">
        <v>27</v>
      </c>
      <c r="L19" s="31">
        <f>All_data_!$Y$7</f>
        <v>7704585.5379188703</v>
      </c>
      <c r="M19" s="21">
        <f t="shared" si="2"/>
        <v>-5.7349525546640011E-3</v>
      </c>
      <c r="N19" s="21"/>
      <c r="O19" s="19" t="s">
        <v>26</v>
      </c>
      <c r="P19" s="31">
        <f>All_data_!$X$8</f>
        <v>7972663.139329805</v>
      </c>
      <c r="Q19" s="19" t="s">
        <v>27</v>
      </c>
      <c r="R19" s="31">
        <f>All_data_!$Y$8</f>
        <v>7091710.7583774254</v>
      </c>
      <c r="S19" s="21">
        <f t="shared" si="3"/>
        <v>4.6836791712058781E-3</v>
      </c>
      <c r="T19" s="21"/>
      <c r="U19" s="31">
        <f t="shared" si="4"/>
        <v>7353027.6308054077</v>
      </c>
      <c r="V19" s="31">
        <f t="shared" si="5"/>
        <v>2295580.1176215583</v>
      </c>
      <c r="W19" s="31">
        <f t="shared" si="0"/>
        <v>6084656.0846560849</v>
      </c>
      <c r="X19" s="31">
        <f t="shared" si="6"/>
        <v>2295580.1176215583</v>
      </c>
      <c r="Y19" s="21">
        <f t="shared" si="7"/>
        <v>7.5736777867537923E-3</v>
      </c>
      <c r="Z19" s="21">
        <f t="shared" si="8"/>
        <v>1.8651686441392056E-2</v>
      </c>
      <c r="AA19" s="21">
        <f t="shared" si="9"/>
        <v>1.0768556187778196E-2</v>
      </c>
    </row>
    <row r="20" spans="1:29" x14ac:dyDescent="0.25">
      <c r="B20" s="29">
        <v>4</v>
      </c>
      <c r="C20" s="19" t="s">
        <v>28</v>
      </c>
      <c r="D20" s="30">
        <f>All_data_!$Z$6</f>
        <v>8720458.5537918862</v>
      </c>
      <c r="E20" s="19" t="s">
        <v>29</v>
      </c>
      <c r="F20" s="31">
        <f>All_data_!$AA$6</f>
        <v>6198412.6984126978</v>
      </c>
      <c r="G20" s="21">
        <f t="shared" si="1"/>
        <v>1.3655143203763423E-2</v>
      </c>
      <c r="H20" s="21"/>
      <c r="I20" s="19" t="s">
        <v>28</v>
      </c>
      <c r="J20" s="31">
        <f>All_data_!$Z$7</f>
        <v>5406525.5731922397</v>
      </c>
      <c r="K20" s="19" t="s">
        <v>29</v>
      </c>
      <c r="L20" s="31">
        <f>All_data_!$AA$7</f>
        <v>4599647.2663139328</v>
      </c>
      <c r="M20" s="21">
        <f t="shared" si="2"/>
        <v>6.4650817662479645E-3</v>
      </c>
      <c r="N20" s="21"/>
      <c r="O20" s="19" t="s">
        <v>28</v>
      </c>
      <c r="P20" s="31">
        <f>All_data_!$Z$8</f>
        <v>7754850.0881834216</v>
      </c>
      <c r="Q20" s="19" t="s">
        <v>29</v>
      </c>
      <c r="R20" s="31">
        <f>All_data_!$AA$8</f>
        <v>1858024.6913580247</v>
      </c>
      <c r="S20" s="21">
        <f t="shared" si="3"/>
        <v>5.7152181437462646E-2</v>
      </c>
      <c r="T20" s="21"/>
      <c r="U20" s="31">
        <f t="shared" si="4"/>
        <v>7293944.7383891828</v>
      </c>
      <c r="V20" s="31">
        <f t="shared" si="5"/>
        <v>2195127.6842956031</v>
      </c>
      <c r="W20" s="31">
        <f t="shared" si="0"/>
        <v>4218694.8853615513</v>
      </c>
      <c r="X20" s="31">
        <f t="shared" si="6"/>
        <v>2195127.6842956021</v>
      </c>
      <c r="Y20" s="21">
        <f t="shared" si="7"/>
        <v>2.1900748188169589E-2</v>
      </c>
      <c r="Z20" s="21">
        <f t="shared" si="8"/>
        <v>2.7425266305783281E-2</v>
      </c>
      <c r="AA20" s="21">
        <f t="shared" si="9"/>
        <v>1.5833984884241151E-2</v>
      </c>
    </row>
    <row r="21" spans="1:29" x14ac:dyDescent="0.25">
      <c r="B21" s="29">
        <v>4.333333333333333</v>
      </c>
      <c r="C21" s="19" t="s">
        <v>30</v>
      </c>
      <c r="D21" s="30">
        <f>All_data_!$AB$6</f>
        <v>5973544.9735449739</v>
      </c>
      <c r="E21" s="19" t="s">
        <v>31</v>
      </c>
      <c r="F21" s="31">
        <f>All_data_!$AC$6</f>
        <v>4973544.9735449739</v>
      </c>
      <c r="G21" s="21">
        <f t="shared" si="1"/>
        <v>7.3283075554244972E-3</v>
      </c>
      <c r="H21" s="21"/>
      <c r="I21" s="19" t="s">
        <v>30</v>
      </c>
      <c r="J21" s="31">
        <f>All_data_!$AB$7</f>
        <v>7407407.4074074076</v>
      </c>
      <c r="K21" s="19" t="s">
        <v>31</v>
      </c>
      <c r="L21" s="31">
        <f>All_data_!$AA$7</f>
        <v>4599647.2663139328</v>
      </c>
      <c r="M21" s="21">
        <f t="shared" si="2"/>
        <v>1.9060035248996646E-2</v>
      </c>
      <c r="N21" s="21"/>
      <c r="O21" s="19" t="s">
        <v>30</v>
      </c>
      <c r="P21" s="31">
        <f>All_data_!$AB$8</f>
        <v>7010582.0105820103</v>
      </c>
      <c r="Q21" s="19" t="s">
        <v>31</v>
      </c>
      <c r="R21" s="31">
        <f>All_data_!$AC$8</f>
        <v>6957671.9576719571</v>
      </c>
      <c r="S21" s="21">
        <f t="shared" si="3"/>
        <v>3.0303175233830889E-4</v>
      </c>
      <c r="T21" s="21"/>
      <c r="U21" s="31">
        <f t="shared" si="4"/>
        <v>6797178.1305114636</v>
      </c>
      <c r="V21" s="31">
        <f t="shared" si="5"/>
        <v>1267335.7769791184</v>
      </c>
      <c r="W21" s="31">
        <f t="shared" si="0"/>
        <v>5510288.0658436213</v>
      </c>
      <c r="X21" s="31">
        <f t="shared" si="6"/>
        <v>1267335.7769791184</v>
      </c>
      <c r="Y21" s="21">
        <f t="shared" si="7"/>
        <v>8.3956257158374261E-3</v>
      </c>
      <c r="Z21" s="21">
        <f t="shared" si="8"/>
        <v>9.4764015230748254E-3</v>
      </c>
      <c r="AA21" s="21">
        <f t="shared" si="9"/>
        <v>5.4712029702962302E-3</v>
      </c>
    </row>
    <row r="22" spans="1:29" x14ac:dyDescent="0.25">
      <c r="B22" s="29">
        <v>4.6666666666666661</v>
      </c>
      <c r="C22" s="19" t="s">
        <v>32</v>
      </c>
      <c r="D22" s="30">
        <f>All_data_!$AD$6</f>
        <v>7352733.6860670196</v>
      </c>
      <c r="E22" s="19" t="s">
        <v>33</v>
      </c>
      <c r="F22" s="31">
        <f>All_data_!$AE$6</f>
        <v>4738977.0723104058</v>
      </c>
      <c r="G22" s="21">
        <f t="shared" si="1"/>
        <v>1.7570034770612229E-2</v>
      </c>
      <c r="H22" s="21"/>
      <c r="I22" s="19" t="s">
        <v>32</v>
      </c>
      <c r="J22" s="31">
        <f>All_data_!$AD$7</f>
        <v>6961199.2945326278</v>
      </c>
      <c r="K22" s="19" t="s">
        <v>33</v>
      </c>
      <c r="L22" s="31">
        <f>All_data_!$AE$7</f>
        <v>3609347.4426807761</v>
      </c>
      <c r="M22" s="21">
        <f t="shared" si="2"/>
        <v>2.6272991189215573E-2</v>
      </c>
      <c r="N22" s="21"/>
      <c r="O22" s="19" t="s">
        <v>32</v>
      </c>
      <c r="P22" s="31">
        <f>All_data_!$AD$8</f>
        <v>7262786.5961199291</v>
      </c>
      <c r="Q22" s="19" t="s">
        <v>33</v>
      </c>
      <c r="R22" s="31">
        <f>All_data_!$AE$8</f>
        <v>2455908.2892416222</v>
      </c>
      <c r="S22" s="21">
        <f t="shared" si="3"/>
        <v>4.3370676631451832E-2</v>
      </c>
      <c r="T22" s="21"/>
      <c r="U22" s="31">
        <f t="shared" si="4"/>
        <v>7192239.8589065252</v>
      </c>
      <c r="V22" s="31">
        <f t="shared" si="5"/>
        <v>1141555.083285281</v>
      </c>
      <c r="W22" s="31">
        <f t="shared" si="0"/>
        <v>3601410.9347442682</v>
      </c>
      <c r="X22" s="31">
        <f t="shared" si="6"/>
        <v>1141555.083285281</v>
      </c>
      <c r="Y22" s="21">
        <f t="shared" si="7"/>
        <v>2.7667078096391583E-2</v>
      </c>
      <c r="Z22" s="21">
        <f t="shared" si="8"/>
        <v>1.3125962938244926E-2</v>
      </c>
      <c r="AA22" s="21">
        <f t="shared" si="9"/>
        <v>7.5782782357687595E-3</v>
      </c>
    </row>
    <row r="23" spans="1:29" x14ac:dyDescent="0.25">
      <c r="B23" s="29">
        <v>4.9999999999999991</v>
      </c>
      <c r="C23" s="19" t="s">
        <v>34</v>
      </c>
      <c r="D23" s="30">
        <f>All_data_!$AF$6</f>
        <v>7442680.7760141091</v>
      </c>
      <c r="E23" s="19" t="s">
        <v>35</v>
      </c>
      <c r="F23" s="31">
        <f>All_data_!$AG$6</f>
        <v>5215167.5485008815</v>
      </c>
      <c r="G23" s="21">
        <f t="shared" si="1"/>
        <v>1.422639548710321E-2</v>
      </c>
      <c r="H23" s="21"/>
      <c r="I23" s="19" t="s">
        <v>34</v>
      </c>
      <c r="J23" s="31">
        <f>All_data_!$AF$7</f>
        <v>7595238.0952380942</v>
      </c>
      <c r="K23" s="19" t="s">
        <v>35</v>
      </c>
      <c r="L23" s="31">
        <f>All_data_!$AG$7</f>
        <v>5955908.2892416222</v>
      </c>
      <c r="M23" s="21">
        <f t="shared" si="2"/>
        <v>9.7255107137464228E-3</v>
      </c>
      <c r="N23" s="21"/>
      <c r="O23" s="19" t="s">
        <v>34</v>
      </c>
      <c r="P23" s="31">
        <f>All_data_!$AF$8</f>
        <v>7570546.7372134039</v>
      </c>
      <c r="Q23" s="19" t="s">
        <v>35</v>
      </c>
      <c r="R23" s="31">
        <f>All_data_!$AG$8</f>
        <v>6175485.0088183424</v>
      </c>
      <c r="S23" s="21">
        <f t="shared" si="3"/>
        <v>8.1471146270423265E-3</v>
      </c>
      <c r="T23" s="21"/>
      <c r="U23" s="31">
        <f t="shared" si="4"/>
        <v>7536155.2028218694</v>
      </c>
      <c r="V23" s="31">
        <f t="shared" si="5"/>
        <v>503176.64316549787</v>
      </c>
      <c r="W23" s="31">
        <f t="shared" si="0"/>
        <v>5782186.9488536157</v>
      </c>
      <c r="X23" s="31">
        <f t="shared" si="6"/>
        <v>503176.64316549787</v>
      </c>
      <c r="Y23" s="21">
        <f t="shared" si="7"/>
        <v>1.0597206237614031E-2</v>
      </c>
      <c r="Z23" s="21">
        <f t="shared" si="8"/>
        <v>3.1545457603554795E-3</v>
      </c>
      <c r="AA23" s="21">
        <f t="shared" si="9"/>
        <v>1.8212778439122288E-3</v>
      </c>
    </row>
    <row r="24" spans="1:29" x14ac:dyDescent="0.25">
      <c r="B24" s="29">
        <v>5.3333333333333321</v>
      </c>
      <c r="C24" s="19" t="s">
        <v>36</v>
      </c>
      <c r="D24" s="30">
        <f>All_data_!$AH$6</f>
        <v>6481481.4814814804</v>
      </c>
      <c r="E24" s="19" t="s">
        <v>37</v>
      </c>
      <c r="F24" s="31">
        <f>All_data_!$AI$6</f>
        <v>4316578.4832451502</v>
      </c>
      <c r="G24" s="21">
        <f t="shared" si="1"/>
        <v>1.625944148969085E-2</v>
      </c>
      <c r="H24" s="21"/>
      <c r="I24" s="19" t="s">
        <v>36</v>
      </c>
      <c r="J24" s="31">
        <f>All_data_!$AH$7</f>
        <v>7077601.4109347444</v>
      </c>
      <c r="K24" s="19" t="s">
        <v>37</v>
      </c>
      <c r="L24" s="31">
        <f>All_data_!$AI$7</f>
        <v>4446208.1128747789</v>
      </c>
      <c r="M24" s="21">
        <f t="shared" si="2"/>
        <v>1.8595337723159883E-2</v>
      </c>
      <c r="N24" s="21"/>
      <c r="O24" s="19" t="s">
        <v>36</v>
      </c>
      <c r="P24" s="31">
        <f>All_data_!$AH$8</f>
        <v>7131393.2980599646</v>
      </c>
      <c r="Q24" s="19" t="s">
        <v>37</v>
      </c>
      <c r="R24" s="31">
        <f>All_data_!$AI$8</f>
        <v>5694885.3615520271</v>
      </c>
      <c r="S24" s="21">
        <f t="shared" si="3"/>
        <v>8.9975264711040694E-3</v>
      </c>
      <c r="T24" s="21"/>
      <c r="U24" s="31">
        <f t="shared" si="4"/>
        <v>6896825.3968253955</v>
      </c>
      <c r="V24" s="31">
        <f t="shared" si="5"/>
        <v>761109.77778396686</v>
      </c>
      <c r="W24" s="31">
        <f t="shared" si="0"/>
        <v>4819223.9858906521</v>
      </c>
      <c r="X24" s="31">
        <f t="shared" si="6"/>
        <v>761109.77778396686</v>
      </c>
      <c r="Y24" s="21">
        <f t="shared" si="7"/>
        <v>1.4337932079638897E-2</v>
      </c>
      <c r="Z24" s="21">
        <f t="shared" si="8"/>
        <v>5.0051606997311617E-3</v>
      </c>
      <c r="AA24" s="21">
        <f t="shared" si="9"/>
        <v>2.8897308773271221E-3</v>
      </c>
    </row>
    <row r="25" spans="1:29" x14ac:dyDescent="0.25">
      <c r="B25" s="29">
        <v>5.6666666666666652</v>
      </c>
      <c r="C25" s="19" t="s">
        <v>38</v>
      </c>
      <c r="D25" s="30">
        <f>All_data_!$AJ$6</f>
        <v>7101410.9347442677</v>
      </c>
      <c r="E25" s="19" t="s">
        <v>39</v>
      </c>
      <c r="F25" s="31">
        <f>All_data_!$AK$6</f>
        <v>7237213.40388007</v>
      </c>
      <c r="G25" s="21">
        <f t="shared" si="1"/>
        <v>-7.5771023336667059E-4</v>
      </c>
      <c r="H25" s="21"/>
      <c r="I25" s="19" t="s">
        <v>38</v>
      </c>
      <c r="J25" s="31">
        <f>All_data_!$AJ$7</f>
        <v>7743386.2433862435</v>
      </c>
      <c r="K25" s="19" t="s">
        <v>39</v>
      </c>
      <c r="L25" s="31">
        <f>All_data_!$AK$7</f>
        <v>5209876.5432098759</v>
      </c>
      <c r="M25" s="21">
        <f t="shared" si="2"/>
        <v>1.585131726834901E-2</v>
      </c>
      <c r="N25" s="21"/>
      <c r="O25" s="19" t="s">
        <v>38</v>
      </c>
      <c r="P25" s="31">
        <f>All_data_!$AJ$8</f>
        <v>6471781.3051146381</v>
      </c>
      <c r="Q25" s="19" t="s">
        <v>39</v>
      </c>
      <c r="R25" s="31">
        <f>All_data_!$AK$8</f>
        <v>8080246.9135802463</v>
      </c>
      <c r="S25" s="21">
        <f t="shared" si="3"/>
        <v>-8.8788416968060141E-3</v>
      </c>
      <c r="T25" s="21"/>
      <c r="U25" s="31">
        <f t="shared" si="4"/>
        <v>7105526.1610817164</v>
      </c>
      <c r="V25" s="31">
        <f t="shared" si="5"/>
        <v>1475343.2543089523</v>
      </c>
      <c r="W25" s="31">
        <f t="shared" si="0"/>
        <v>6842445.6202233983</v>
      </c>
      <c r="X25" s="31">
        <f t="shared" si="6"/>
        <v>1475343.2543089523</v>
      </c>
      <c r="Y25" s="21">
        <f t="shared" si="7"/>
        <v>1.5091039721671677E-3</v>
      </c>
      <c r="Z25" s="21">
        <f t="shared" si="8"/>
        <v>1.2605510258355599E-2</v>
      </c>
      <c r="AA25" s="21">
        <f t="shared" si="9"/>
        <v>7.2777947409341948E-3</v>
      </c>
    </row>
    <row r="26" spans="1:29" x14ac:dyDescent="0.25">
      <c r="B26" s="29">
        <v>24</v>
      </c>
      <c r="C26" s="19" t="s">
        <v>40</v>
      </c>
      <c r="D26" s="30">
        <f>All_data_!$AL$6</f>
        <v>9067901.234567903</v>
      </c>
      <c r="E26" s="19" t="s">
        <v>3</v>
      </c>
      <c r="F26" s="31">
        <f>All_data_!$AM$6</f>
        <v>2354497.3544973545</v>
      </c>
      <c r="G26" s="21">
        <f t="shared" si="1"/>
        <v>5.3936542953395832E-2</v>
      </c>
      <c r="H26" s="21"/>
      <c r="I26" s="19" t="s">
        <v>40</v>
      </c>
      <c r="J26" s="31">
        <f>All_data_!$AL$7</f>
        <v>7994708.9947089953</v>
      </c>
      <c r="K26" s="19" t="s">
        <v>3</v>
      </c>
      <c r="L26" s="31">
        <f>All_data_!$AM$7</f>
        <v>1241622.5749559083</v>
      </c>
      <c r="M26" s="21">
        <f t="shared" si="2"/>
        <v>7.4494435791312277E-2</v>
      </c>
      <c r="N26" s="21"/>
      <c r="O26" s="19" t="s">
        <v>40</v>
      </c>
      <c r="P26" s="31">
        <f>All_data_!$AL$8</f>
        <v>7840388.0070546726</v>
      </c>
      <c r="Q26" s="19" t="s">
        <v>3</v>
      </c>
      <c r="R26" s="31">
        <f>All_data_!$AM$8</f>
        <v>2246913.5802469137</v>
      </c>
      <c r="S26" s="21">
        <f t="shared" si="3"/>
        <v>4.9989231657163402E-2</v>
      </c>
      <c r="T26" s="21"/>
      <c r="U26" s="31">
        <f t="shared" si="4"/>
        <v>8300999.4121105233</v>
      </c>
      <c r="V26" s="31">
        <f t="shared" si="5"/>
        <v>613823.33896385075</v>
      </c>
      <c r="W26" s="31">
        <f t="shared" si="0"/>
        <v>1947677.8365667255</v>
      </c>
      <c r="X26" s="31">
        <f t="shared" si="6"/>
        <v>613823.33896385238</v>
      </c>
      <c r="Y26" s="21">
        <f t="shared" si="7"/>
        <v>5.7989524349893497E-2</v>
      </c>
      <c r="Z26" s="21">
        <f t="shared" ref="Z26" si="10">STDEV(S26,M26,G26)</f>
        <v>1.3157464637110787E-2</v>
      </c>
      <c r="AA26" s="21">
        <f t="shared" ref="AA26" si="11">(STDEV(S26,M26,G26))/(SQRT(COUNT(G26,M26,S26)))</f>
        <v>7.5964657500888948E-3</v>
      </c>
    </row>
    <row r="27" spans="1:29" x14ac:dyDescent="0.25">
      <c r="B27" s="29"/>
      <c r="D27" s="30"/>
      <c r="E27" s="29"/>
      <c r="F27" s="31"/>
      <c r="G27" s="32"/>
      <c r="H27" s="32"/>
      <c r="I27" s="32"/>
      <c r="J27" s="31"/>
      <c r="K27" s="31"/>
      <c r="L27" s="31"/>
      <c r="M27" s="21"/>
      <c r="N27" s="21"/>
      <c r="O27" s="21"/>
      <c r="S27" s="21"/>
      <c r="T27" s="21"/>
    </row>
    <row r="28" spans="1:29" x14ac:dyDescent="0.25">
      <c r="A28" s="19" t="s">
        <v>73</v>
      </c>
      <c r="B28" s="18"/>
      <c r="C28" s="22" t="s">
        <v>55</v>
      </c>
      <c r="D28" s="22"/>
      <c r="E28" s="22"/>
      <c r="F28" s="22"/>
      <c r="G28" s="22"/>
      <c r="H28" s="19"/>
      <c r="I28" s="23" t="s">
        <v>56</v>
      </c>
      <c r="J28" s="23"/>
      <c r="K28" s="23"/>
      <c r="L28" s="23"/>
      <c r="M28" s="23"/>
      <c r="N28" s="24"/>
      <c r="O28" s="22" t="s">
        <v>57</v>
      </c>
      <c r="P28" s="22"/>
      <c r="Q28" s="22"/>
      <c r="R28" s="22"/>
      <c r="S28" s="22"/>
      <c r="T28" s="19"/>
    </row>
    <row r="29" spans="1:29" ht="45" x14ac:dyDescent="0.25">
      <c r="B29" s="25" t="s">
        <v>63</v>
      </c>
      <c r="C29" s="26" t="s">
        <v>65</v>
      </c>
      <c r="D29" s="26" t="s">
        <v>66</v>
      </c>
      <c r="E29" s="26" t="s">
        <v>65</v>
      </c>
      <c r="F29" s="26" t="s">
        <v>67</v>
      </c>
      <c r="G29" s="25" t="s">
        <v>58</v>
      </c>
      <c r="H29" s="25"/>
      <c r="I29" s="26" t="s">
        <v>65</v>
      </c>
      <c r="J29" s="26" t="s">
        <v>66</v>
      </c>
      <c r="K29" s="26" t="s">
        <v>65</v>
      </c>
      <c r="L29" s="26" t="s">
        <v>67</v>
      </c>
      <c r="M29" s="25" t="s">
        <v>58</v>
      </c>
      <c r="N29" s="25"/>
      <c r="O29" s="26" t="s">
        <v>65</v>
      </c>
      <c r="P29" s="26" t="s">
        <v>66</v>
      </c>
      <c r="Q29" s="26" t="s">
        <v>65</v>
      </c>
      <c r="R29" s="26" t="s">
        <v>67</v>
      </c>
      <c r="S29" s="25" t="s">
        <v>58</v>
      </c>
      <c r="T29" s="25"/>
      <c r="U29" s="27" t="s">
        <v>59</v>
      </c>
      <c r="V29" s="27" t="s">
        <v>71</v>
      </c>
      <c r="W29" s="27" t="s">
        <v>72</v>
      </c>
      <c r="X29" s="27" t="s">
        <v>71</v>
      </c>
      <c r="Y29" s="27" t="s">
        <v>60</v>
      </c>
      <c r="Z29" s="28" t="s">
        <v>68</v>
      </c>
      <c r="AA29" s="25" t="s">
        <v>69</v>
      </c>
    </row>
    <row r="30" spans="1:29" x14ac:dyDescent="0.25">
      <c r="B30" s="29">
        <v>0</v>
      </c>
      <c r="C30" s="19" t="s">
        <v>0</v>
      </c>
      <c r="D30" s="30">
        <f>All_data_!$B$6</f>
        <v>41499127.399650961</v>
      </c>
      <c r="E30" s="19" t="s">
        <v>5</v>
      </c>
      <c r="F30" s="31">
        <f>All_data_!$C$6</f>
        <v>27247818.499127403</v>
      </c>
      <c r="G30" s="21">
        <f>(($B$1/($B$3*$B$2))*LN(D30/F30))*3</f>
        <v>5.0483872520925233E-2</v>
      </c>
      <c r="H30" s="21"/>
      <c r="I30" s="19" t="s">
        <v>0</v>
      </c>
      <c r="J30" s="31">
        <f>All_data_!$B$7</f>
        <v>44092495.636998251</v>
      </c>
      <c r="K30" s="19" t="s">
        <v>5</v>
      </c>
      <c r="L30" s="31">
        <f>All_data_!$C$7</f>
        <v>10963350.785340315</v>
      </c>
      <c r="M30" s="21">
        <f>(($B$1/($B$3*$B$2))*LN(J30/L30))*3</f>
        <v>0.16700779651529007</v>
      </c>
      <c r="N30" s="21"/>
      <c r="O30" s="19" t="s">
        <v>0</v>
      </c>
      <c r="P30" s="31">
        <f>All_data_!$B$8</f>
        <v>41010471.204188488</v>
      </c>
      <c r="Q30" s="19" t="s">
        <v>5</v>
      </c>
      <c r="R30" s="31">
        <f>All_data_!$C$8</f>
        <v>4842931.9371727752</v>
      </c>
      <c r="S30" s="21">
        <f>(($B$1/($B$3*$B$2))*LN(P30/R30))*3</f>
        <v>0.25635685438257755</v>
      </c>
      <c r="T30" s="21"/>
      <c r="U30" s="31">
        <f>AVERAGE(D30,J30,P30)</f>
        <v>42200698.080279231</v>
      </c>
      <c r="V30" s="31">
        <f>STDEV(F30,L30,R30)</f>
        <v>11580316.327375181</v>
      </c>
      <c r="W30" s="31">
        <f t="shared" ref="W30:W48" si="12">AVERAGE(R30,L30,F30)</f>
        <v>14351367.073880166</v>
      </c>
      <c r="X30" s="31">
        <f>STDEV(R30,L30,F30)</f>
        <v>11580316.327375181</v>
      </c>
      <c r="Y30" s="21">
        <f>(($B$1/($B$3*$B$2))*LN(U30/W30))*3</f>
        <v>0.12943098707415648</v>
      </c>
      <c r="Z30" s="21">
        <f>STDEV(S30,M30,G30)</f>
        <v>0.10323497765246088</v>
      </c>
      <c r="AA30" s="21">
        <f>(STDEV(S30,M30,G30))/(SQRT(COUNT(G30,M30,S30)))</f>
        <v>5.9602742137433294E-2</v>
      </c>
      <c r="AC30" s="21"/>
    </row>
    <row r="31" spans="1:29" x14ac:dyDescent="0.25">
      <c r="B31" s="29">
        <v>0.33</v>
      </c>
      <c r="C31" s="19" t="s">
        <v>6</v>
      </c>
      <c r="D31" s="30">
        <f>All_data_!$D$6</f>
        <v>24019197.207678884</v>
      </c>
      <c r="E31" s="19" t="s">
        <v>7</v>
      </c>
      <c r="F31" s="31">
        <f>All_data_!$E$6</f>
        <v>11739965.095986038</v>
      </c>
      <c r="G31" s="21">
        <f t="shared" ref="G31:G48" si="13">(($B$1/($B$3*$B$2))*LN(D31/F31))*3</f>
        <v>8.5902546354471213E-2</v>
      </c>
      <c r="H31" s="21"/>
      <c r="I31" s="19" t="s">
        <v>6</v>
      </c>
      <c r="J31" s="31">
        <f>All_data_!$D$6</f>
        <v>24019197.207678884</v>
      </c>
      <c r="K31" s="19" t="s">
        <v>7</v>
      </c>
      <c r="L31" s="31">
        <f>All_data_!$E$7</f>
        <v>1253926.7015706808</v>
      </c>
      <c r="M31" s="21">
        <f t="shared" ref="M31:M48" si="14">(($B$1/($B$3*$B$2))*LN(J31/L31))*3</f>
        <v>0.35430880865525438</v>
      </c>
      <c r="N31" s="21"/>
      <c r="O31" s="19" t="s">
        <v>6</v>
      </c>
      <c r="P31" s="31">
        <f>All_data_!$D$8</f>
        <v>14453752.181500874</v>
      </c>
      <c r="Q31" s="19" t="s">
        <v>7</v>
      </c>
      <c r="R31" s="31">
        <f>All_data_!$E$8</f>
        <v>730366.49214659689</v>
      </c>
      <c r="S31" s="21">
        <f t="shared" ref="S31:S48" si="15">(($B$1/($B$3*$B$2))*LN(P31/R31))*3</f>
        <v>0.3582195449011179</v>
      </c>
      <c r="T31" s="21"/>
      <c r="U31" s="31">
        <f t="shared" ref="U31:U48" si="16">AVERAGE(D31,J31,P31)</f>
        <v>20830715.532286216</v>
      </c>
      <c r="V31" s="31">
        <f t="shared" ref="V31:V48" si="17">STDEV(F31,L31,R31)</f>
        <v>6210775.2860077592</v>
      </c>
      <c r="W31" s="31">
        <f t="shared" si="12"/>
        <v>4574752.7632344393</v>
      </c>
      <c r="X31" s="31">
        <f t="shared" ref="X31:X48" si="18">STDEV(R31,L31,F31)</f>
        <v>6210775.2860077592</v>
      </c>
      <c r="Y31" s="21">
        <f t="shared" ref="Y31:Y48" si="19">(($B$1/($B$3*$B$2))*LN(U31/W31))*3</f>
        <v>0.18190511391415795</v>
      </c>
      <c r="Z31" s="21">
        <f t="shared" ref="Z31:Z48" si="20">STDEV(S31,M31,G31)</f>
        <v>0.15610560698755407</v>
      </c>
      <c r="AA31" s="21">
        <f t="shared" ref="AA31:AA48" si="21">(STDEV(S31,M31,G31))/(SQRT(COUNT(G31,M31,S31)))</f>
        <v>9.0127614216274271E-2</v>
      </c>
    </row>
    <row r="32" spans="1:29" x14ac:dyDescent="0.25">
      <c r="B32" s="29">
        <v>0.67</v>
      </c>
      <c r="C32" s="19" t="s">
        <v>8</v>
      </c>
      <c r="D32" s="30">
        <f>All_data_!$F$6</f>
        <v>6199825.4799301922</v>
      </c>
      <c r="E32" s="19" t="s">
        <v>9</v>
      </c>
      <c r="F32" s="31">
        <f>All_data_!$G$6</f>
        <v>2435427.57417103</v>
      </c>
      <c r="G32" s="21">
        <f t="shared" si="13"/>
        <v>0.11212785683938545</v>
      </c>
      <c r="H32" s="21"/>
      <c r="I32" s="19" t="s">
        <v>8</v>
      </c>
      <c r="J32" s="31">
        <f>All_data_!$F$7</f>
        <v>5235602.0942408377</v>
      </c>
      <c r="K32" s="19" t="s">
        <v>9</v>
      </c>
      <c r="L32" s="31">
        <f>All_data_!$G$7</f>
        <v>569808.02792321122</v>
      </c>
      <c r="M32" s="21">
        <f t="shared" si="14"/>
        <v>0.26615251427205133</v>
      </c>
      <c r="N32" s="21"/>
      <c r="O32" s="19" t="s">
        <v>8</v>
      </c>
      <c r="P32" s="31">
        <f>All_data_!$F$8</f>
        <v>5634380.4537521815</v>
      </c>
      <c r="Q32" s="19" t="s">
        <v>9</v>
      </c>
      <c r="R32" s="31">
        <f>All_data_!$G$8</f>
        <v>1384816.7539267016</v>
      </c>
      <c r="S32" s="21">
        <f t="shared" si="15"/>
        <v>0.16839832465200694</v>
      </c>
      <c r="T32" s="21"/>
      <c r="U32" s="31">
        <f t="shared" si="16"/>
        <v>5689936.0093077375</v>
      </c>
      <c r="V32" s="31">
        <f t="shared" si="17"/>
        <v>935285.92868867365</v>
      </c>
      <c r="W32" s="31">
        <f t="shared" si="12"/>
        <v>1463350.785340314</v>
      </c>
      <c r="X32" s="31">
        <f t="shared" si="18"/>
        <v>935285.92868867412</v>
      </c>
      <c r="Y32" s="21">
        <f t="shared" si="19"/>
        <v>0.16295641648309436</v>
      </c>
      <c r="Z32" s="21">
        <f t="shared" si="20"/>
        <v>7.7937840866266483E-2</v>
      </c>
      <c r="AA32" s="21">
        <f t="shared" si="21"/>
        <v>4.4997433404197172E-2</v>
      </c>
      <c r="AC32" s="21"/>
    </row>
    <row r="33" spans="2:30" x14ac:dyDescent="0.25">
      <c r="B33" s="29">
        <v>1</v>
      </c>
      <c r="C33" s="19" t="s">
        <v>10</v>
      </c>
      <c r="D33" s="30">
        <f>All_data_!$H$6</f>
        <v>3998254.79930192</v>
      </c>
      <c r="E33" s="19" t="s">
        <v>11</v>
      </c>
      <c r="F33" s="31">
        <f>All_data_!$I$6</f>
        <v>3776614.3106457242</v>
      </c>
      <c r="G33" s="21">
        <f t="shared" si="13"/>
        <v>6.8436050984548198E-3</v>
      </c>
      <c r="H33" s="21"/>
      <c r="I33" s="19" t="s">
        <v>10</v>
      </c>
      <c r="J33" s="31">
        <f>All_data_!$H$7</f>
        <v>4561082.024432811</v>
      </c>
      <c r="K33" s="19" t="s">
        <v>11</v>
      </c>
      <c r="L33" s="31">
        <f>All_data_!$I$7</f>
        <v>4196335.0785340313</v>
      </c>
      <c r="M33" s="21">
        <f t="shared" si="14"/>
        <v>1.0001800492231133E-2</v>
      </c>
      <c r="N33" s="21"/>
      <c r="O33" s="19" t="s">
        <v>10</v>
      </c>
      <c r="P33" s="31">
        <f>All_data_!$H$8</f>
        <v>4335951.1343804542</v>
      </c>
      <c r="Q33" s="19" t="s">
        <v>11</v>
      </c>
      <c r="R33" s="31">
        <f>All_data_!$I$8</f>
        <v>4700698.080279232</v>
      </c>
      <c r="S33" s="21">
        <f t="shared" si="15"/>
        <v>-9.6924037293855628E-3</v>
      </c>
      <c r="T33" s="21"/>
      <c r="U33" s="31">
        <f t="shared" si="16"/>
        <v>4298429.3193717282</v>
      </c>
      <c r="V33" s="31">
        <f t="shared" si="17"/>
        <v>462687.50682403584</v>
      </c>
      <c r="W33" s="31">
        <f t="shared" si="12"/>
        <v>4224549.1564863296</v>
      </c>
      <c r="X33" s="31">
        <f t="shared" si="18"/>
        <v>462687.50682403584</v>
      </c>
      <c r="Y33" s="21">
        <f t="shared" si="19"/>
        <v>2.0804561777239714E-3</v>
      </c>
      <c r="Z33" s="21">
        <f t="shared" si="20"/>
        <v>1.0577298536822701E-2</v>
      </c>
      <c r="AA33" s="21">
        <f t="shared" si="21"/>
        <v>6.1068061575336218E-3</v>
      </c>
    </row>
    <row r="34" spans="2:30" x14ac:dyDescent="0.25">
      <c r="B34" s="29">
        <v>1.3333333333333333</v>
      </c>
      <c r="C34" s="19" t="s">
        <v>12</v>
      </c>
      <c r="D34" s="30">
        <f>All_data_!$J$6</f>
        <v>6672774.8691099482</v>
      </c>
      <c r="E34" s="19" t="s">
        <v>13</v>
      </c>
      <c r="F34" s="31">
        <f>All_data_!$K$6</f>
        <v>5974694.5898778364</v>
      </c>
      <c r="G34" s="21">
        <f t="shared" si="13"/>
        <v>1.3260337670779474E-2</v>
      </c>
      <c r="H34" s="21"/>
      <c r="I34" s="19" t="s">
        <v>12</v>
      </c>
      <c r="J34" s="31">
        <f>All_data_!$J$7</f>
        <v>6778359.5113438051</v>
      </c>
      <c r="K34" s="19" t="s">
        <v>13</v>
      </c>
      <c r="L34" s="31">
        <f>All_data_!$K$7</f>
        <v>5680628.2722513089</v>
      </c>
      <c r="M34" s="21">
        <f t="shared" si="14"/>
        <v>2.1200792972225511E-2</v>
      </c>
      <c r="N34" s="21"/>
      <c r="O34" s="19" t="s">
        <v>12</v>
      </c>
      <c r="P34" s="31">
        <f>All_data_!$J$8</f>
        <v>7349912.7399650961</v>
      </c>
      <c r="Q34" s="19" t="s">
        <v>13</v>
      </c>
      <c r="R34" s="31">
        <f>All_data_!$K$8</f>
        <v>7197207.678883072</v>
      </c>
      <c r="S34" s="21">
        <f t="shared" si="15"/>
        <v>2.519437514228139E-3</v>
      </c>
      <c r="T34" s="21"/>
      <c r="U34" s="31">
        <f t="shared" si="16"/>
        <v>6933682.3734729504</v>
      </c>
      <c r="V34" s="31">
        <f t="shared" si="17"/>
        <v>804262.22388090042</v>
      </c>
      <c r="W34" s="31">
        <f t="shared" si="12"/>
        <v>6284176.8470040718</v>
      </c>
      <c r="X34" s="31">
        <f t="shared" si="18"/>
        <v>804262.22388090042</v>
      </c>
      <c r="Y34" s="21">
        <f t="shared" si="19"/>
        <v>1.1802741201194462E-2</v>
      </c>
      <c r="Z34" s="21">
        <f t="shared" si="20"/>
        <v>9.3755960549655685E-3</v>
      </c>
      <c r="AA34" s="21">
        <f t="shared" si="21"/>
        <v>5.4130029061475651E-3</v>
      </c>
      <c r="AC34" s="31"/>
      <c r="AD34" s="31"/>
    </row>
    <row r="35" spans="2:30" x14ac:dyDescent="0.25">
      <c r="B35" s="29">
        <v>1.6666666666666665</v>
      </c>
      <c r="C35" s="19" t="s">
        <v>14</v>
      </c>
      <c r="D35" s="30">
        <f>All_data_!$L$6</f>
        <v>8837696.3350785356</v>
      </c>
      <c r="E35" s="19" t="s">
        <v>15</v>
      </c>
      <c r="F35" s="31">
        <f>All_data_!$M$6</f>
        <v>5882722.5130890058</v>
      </c>
      <c r="G35" s="21">
        <f t="shared" si="13"/>
        <v>4.8840789591097659E-2</v>
      </c>
      <c r="H35" s="21"/>
      <c r="I35" s="19" t="s">
        <v>14</v>
      </c>
      <c r="J35" s="31">
        <f>All_data_!$L$7</f>
        <v>8902268.7609075047</v>
      </c>
      <c r="K35" s="19" t="s">
        <v>15</v>
      </c>
      <c r="L35" s="31">
        <f>All_data_!$M$7</f>
        <v>3669808.0279232115</v>
      </c>
      <c r="M35" s="21">
        <f t="shared" si="14"/>
        <v>0.10634001707731602</v>
      </c>
      <c r="N35" s="21"/>
      <c r="O35" s="19" t="s">
        <v>14</v>
      </c>
      <c r="P35" s="31">
        <f>All_data_!$L$8</f>
        <v>8157068.0628272258</v>
      </c>
      <c r="Q35" s="19" t="s">
        <v>15</v>
      </c>
      <c r="R35" s="31">
        <f>All_data_!$M$8</f>
        <v>5228272.2513089003</v>
      </c>
      <c r="S35" s="21">
        <f t="shared" si="15"/>
        <v>5.3376471403702178E-2</v>
      </c>
      <c r="T35" s="21"/>
      <c r="U35" s="31">
        <f t="shared" si="16"/>
        <v>8632344.3862710875</v>
      </c>
      <c r="V35" s="31">
        <f t="shared" si="17"/>
        <v>1136816.1973521984</v>
      </c>
      <c r="W35" s="31">
        <f t="shared" si="12"/>
        <v>4926934.2641070383</v>
      </c>
      <c r="X35" s="31">
        <f t="shared" si="18"/>
        <v>1136816.1973521984</v>
      </c>
      <c r="Y35" s="21">
        <f t="shared" si="19"/>
        <v>6.7295901854619644E-2</v>
      </c>
      <c r="Z35" s="21">
        <f t="shared" si="20"/>
        <v>3.1968397784213023E-2</v>
      </c>
      <c r="AA35" s="21">
        <f t="shared" si="21"/>
        <v>1.8456963066276425E-2</v>
      </c>
      <c r="AC35" s="31"/>
    </row>
    <row r="36" spans="2:30" x14ac:dyDescent="0.25">
      <c r="B36" s="29">
        <v>1.9999999999999998</v>
      </c>
      <c r="C36" s="19" t="s">
        <v>16</v>
      </c>
      <c r="D36" s="30">
        <f>All_data_!$N$6</f>
        <v>7969633.5078534037</v>
      </c>
      <c r="E36" s="19" t="s">
        <v>17</v>
      </c>
      <c r="F36" s="31">
        <f>All_data_!$O$6</f>
        <v>3634554.9738219897</v>
      </c>
      <c r="G36" s="21">
        <f t="shared" si="13"/>
        <v>9.4218219888672627E-2</v>
      </c>
      <c r="H36" s="21"/>
      <c r="I36" s="19" t="s">
        <v>16</v>
      </c>
      <c r="J36" s="31">
        <f>All_data_!$N$7</f>
        <v>7763699.8254799303</v>
      </c>
      <c r="K36" s="19" t="s">
        <v>17</v>
      </c>
      <c r="L36" s="31">
        <f>All_data_!$O$7</f>
        <v>1451308.9005235601</v>
      </c>
      <c r="M36" s="21">
        <f t="shared" si="14"/>
        <v>0.20123917955229265</v>
      </c>
      <c r="N36" s="21"/>
      <c r="O36" s="19" t="s">
        <v>16</v>
      </c>
      <c r="P36" s="31">
        <f>All_data_!$N$8</f>
        <v>6269109.9476439795</v>
      </c>
      <c r="Q36" s="19" t="s">
        <v>17</v>
      </c>
      <c r="R36" s="31">
        <f>All_data_!$O$8</f>
        <v>4513787.0855148342</v>
      </c>
      <c r="S36" s="21">
        <f t="shared" si="15"/>
        <v>3.9419745689776568E-2</v>
      </c>
      <c r="T36" s="21"/>
      <c r="U36" s="31">
        <f t="shared" si="16"/>
        <v>7334147.7603257708</v>
      </c>
      <c r="V36" s="31">
        <f t="shared" si="17"/>
        <v>1576831.4830883853</v>
      </c>
      <c r="W36" s="31">
        <f t="shared" si="12"/>
        <v>3199883.6532867947</v>
      </c>
      <c r="X36" s="31">
        <f t="shared" si="18"/>
        <v>1576831.4830883853</v>
      </c>
      <c r="Y36" s="21">
        <f t="shared" si="19"/>
        <v>9.9531211914373918E-2</v>
      </c>
      <c r="Z36" s="21">
        <f t="shared" si="20"/>
        <v>8.2302174695280131E-2</v>
      </c>
      <c r="AA36" s="21">
        <f t="shared" si="21"/>
        <v>4.7517182715211589E-2</v>
      </c>
      <c r="AC36" s="31"/>
    </row>
    <row r="37" spans="2:30" x14ac:dyDescent="0.25">
      <c r="B37" s="29">
        <v>2.333333333333333</v>
      </c>
      <c r="C37" s="19" t="s">
        <v>18</v>
      </c>
      <c r="D37" s="30">
        <f>All_data_!$P$6</f>
        <v>5204537.5218150094</v>
      </c>
      <c r="E37" s="19" t="s">
        <v>19</v>
      </c>
      <c r="F37" s="31">
        <f>All_data_!$Q$6</f>
        <v>2907407.4074074072</v>
      </c>
      <c r="G37" s="21">
        <f t="shared" si="13"/>
        <v>6.9872290398964074E-2</v>
      </c>
      <c r="H37" s="21"/>
      <c r="I37" s="19" t="s">
        <v>18</v>
      </c>
      <c r="J37" s="31">
        <f>All_data_!$P$7</f>
        <v>4650261.7801047126</v>
      </c>
      <c r="K37" s="19" t="s">
        <v>19</v>
      </c>
      <c r="L37" s="31">
        <f>All_data_!$Q$7</f>
        <v>3807760.1410934739</v>
      </c>
      <c r="M37" s="21">
        <f t="shared" si="14"/>
        <v>2.3985886562918033E-2</v>
      </c>
      <c r="N37" s="21"/>
      <c r="O37" s="19" t="s">
        <v>18</v>
      </c>
      <c r="P37" s="31">
        <f>All_data_!$P$8</f>
        <v>6152879.5811518328</v>
      </c>
      <c r="Q37" s="19" t="s">
        <v>19</v>
      </c>
      <c r="R37" s="31">
        <f>All_data_!$Q$8</f>
        <v>5984126.9841269832</v>
      </c>
      <c r="S37" s="21">
        <f t="shared" si="15"/>
        <v>3.3371682907871823E-3</v>
      </c>
      <c r="T37" s="21"/>
      <c r="U37" s="31">
        <f t="shared" si="16"/>
        <v>5335892.9610238513</v>
      </c>
      <c r="V37" s="31">
        <f t="shared" si="17"/>
        <v>1581845.4957359722</v>
      </c>
      <c r="W37" s="31">
        <f t="shared" si="12"/>
        <v>4233098.1775426213</v>
      </c>
      <c r="X37" s="31">
        <f t="shared" si="18"/>
        <v>1581845.495735971</v>
      </c>
      <c r="Y37" s="21">
        <f t="shared" si="19"/>
        <v>2.7782651279089007E-2</v>
      </c>
      <c r="Z37" s="21">
        <f t="shared" si="20"/>
        <v>3.4055968877805994E-2</v>
      </c>
      <c r="AA37" s="21">
        <f t="shared" si="21"/>
        <v>1.9662222799114809E-2</v>
      </c>
      <c r="AC37" s="31"/>
    </row>
    <row r="38" spans="2:30" x14ac:dyDescent="0.25">
      <c r="B38" s="29">
        <v>2.6666666666666665</v>
      </c>
      <c r="C38" s="19" t="s">
        <v>20</v>
      </c>
      <c r="D38" s="30">
        <f>All_data_!$R$6</f>
        <v>6693121.6931216922</v>
      </c>
      <c r="E38" s="19" t="s">
        <v>21</v>
      </c>
      <c r="F38" s="31">
        <f>All_data_!$S$6</f>
        <v>3882716.049382716</v>
      </c>
      <c r="G38" s="21">
        <f t="shared" si="13"/>
        <v>6.5345455756070592E-2</v>
      </c>
      <c r="H38" s="21"/>
      <c r="I38" s="19" t="s">
        <v>20</v>
      </c>
      <c r="J38" s="31"/>
      <c r="K38" s="19" t="s">
        <v>21</v>
      </c>
      <c r="L38" s="31">
        <f>All_data_!$S$7</f>
        <v>4611992.9453262789</v>
      </c>
      <c r="M38" s="21"/>
      <c r="N38" s="21"/>
      <c r="O38" s="19" t="s">
        <v>20</v>
      </c>
      <c r="P38" s="31">
        <f>All_data_!$R$8</f>
        <v>7241622.5749559067</v>
      </c>
      <c r="Q38" s="19" t="s">
        <v>21</v>
      </c>
      <c r="R38" s="31">
        <f>All_data_!$S$8</f>
        <v>1380070.5467372134</v>
      </c>
      <c r="S38" s="21">
        <f t="shared" si="15"/>
        <v>0.19892528101974846</v>
      </c>
      <c r="T38" s="21"/>
      <c r="U38" s="31">
        <f t="shared" si="16"/>
        <v>6967372.1340387994</v>
      </c>
      <c r="V38" s="31">
        <f t="shared" si="17"/>
        <v>1695110.6991074139</v>
      </c>
      <c r="W38" s="31">
        <f t="shared" si="12"/>
        <v>3291593.1804820695</v>
      </c>
      <c r="X38" s="31">
        <f t="shared" si="18"/>
        <v>1695110.6991074122</v>
      </c>
      <c r="Y38" s="21">
        <f t="shared" si="19"/>
        <v>8.998397177784051E-2</v>
      </c>
      <c r="Z38" s="21">
        <f t="shared" si="20"/>
        <v>9.445520027366075E-2</v>
      </c>
      <c r="AA38" s="21">
        <f t="shared" si="21"/>
        <v>6.6789912631838949E-2</v>
      </c>
      <c r="AC38" s="31"/>
    </row>
    <row r="39" spans="2:30" x14ac:dyDescent="0.25">
      <c r="B39" s="29">
        <v>3</v>
      </c>
      <c r="C39" s="19" t="s">
        <v>22</v>
      </c>
      <c r="D39" s="30">
        <f>All_data_!$T$6</f>
        <v>6151675.4850088181</v>
      </c>
      <c r="E39" s="19" t="s">
        <v>23</v>
      </c>
      <c r="F39" s="31">
        <f>All_data_!$U$6</f>
        <v>3586419.7530864193</v>
      </c>
      <c r="G39" s="21">
        <f t="shared" si="13"/>
        <v>6.4748407161790936E-2</v>
      </c>
      <c r="H39" s="21"/>
      <c r="I39" s="19" t="s">
        <v>22</v>
      </c>
      <c r="J39" s="31">
        <f>All_data_!$T$7</f>
        <v>7773368.6067019394</v>
      </c>
      <c r="K39" s="19" t="s">
        <v>23</v>
      </c>
      <c r="L39" s="31">
        <f>All_data_!$U$7</f>
        <v>3508818.3421516749</v>
      </c>
      <c r="M39" s="21">
        <f t="shared" si="14"/>
        <v>9.5450914128605069E-2</v>
      </c>
      <c r="N39" s="21"/>
      <c r="O39" s="19" t="s">
        <v>22</v>
      </c>
      <c r="P39" s="31">
        <f>All_data_!$T$8</f>
        <v>6752204.5855379188</v>
      </c>
      <c r="Q39" s="19" t="s">
        <v>23</v>
      </c>
      <c r="R39" s="31">
        <f>All_data_!$U$8</f>
        <v>6250440.917107583</v>
      </c>
      <c r="S39" s="21">
        <f t="shared" si="15"/>
        <v>9.2660458593848052E-3</v>
      </c>
      <c r="T39" s="21"/>
      <c r="U39" s="31">
        <f t="shared" si="16"/>
        <v>6892416.2257495588</v>
      </c>
      <c r="V39" s="31">
        <f t="shared" si="17"/>
        <v>1560957.2428929403</v>
      </c>
      <c r="W39" s="31">
        <f t="shared" si="12"/>
        <v>4448559.6707818927</v>
      </c>
      <c r="X39" s="31">
        <f t="shared" si="18"/>
        <v>1560957.2428929403</v>
      </c>
      <c r="Y39" s="21">
        <f t="shared" si="19"/>
        <v>5.2540960216351386E-2</v>
      </c>
      <c r="Z39" s="21">
        <f t="shared" si="20"/>
        <v>4.3682124239252336E-2</v>
      </c>
      <c r="AA39" s="21">
        <f t="shared" si="21"/>
        <v>2.5219886188307013E-2</v>
      </c>
      <c r="AC39" s="31"/>
    </row>
    <row r="40" spans="2:30" x14ac:dyDescent="0.25">
      <c r="B40" s="29">
        <v>3.3333333333333335</v>
      </c>
      <c r="C40" s="19" t="s">
        <v>24</v>
      </c>
      <c r="D40" s="30">
        <f>All_data_!$V$6</f>
        <v>6910934.7442680774</v>
      </c>
      <c r="E40" s="19" t="s">
        <v>25</v>
      </c>
      <c r="F40" s="31">
        <f>All_data_!$W$6</f>
        <v>2202821.8694885359</v>
      </c>
      <c r="G40" s="21">
        <f t="shared" si="13"/>
        <v>0.137203883564081</v>
      </c>
      <c r="H40" s="21"/>
      <c r="I40" s="19" t="s">
        <v>24</v>
      </c>
      <c r="J40" s="31">
        <f>All_data_!$V$7</f>
        <v>8606701.9400352724</v>
      </c>
      <c r="K40" s="19" t="s">
        <v>25</v>
      </c>
      <c r="L40" s="31">
        <f>All_data_!$W$7</f>
        <v>3481481.4814814809</v>
      </c>
      <c r="M40" s="21">
        <f t="shared" si="14"/>
        <v>0.10860999346245193</v>
      </c>
      <c r="N40" s="21"/>
      <c r="O40" s="19" t="s">
        <v>24</v>
      </c>
      <c r="P40" s="31">
        <f>All_data_!$V$8</f>
        <v>9946208.112874778</v>
      </c>
      <c r="Q40" s="19" t="s">
        <v>25</v>
      </c>
      <c r="R40" s="31">
        <f>All_data_!$W$8</f>
        <v>6152557.3192239851</v>
      </c>
      <c r="S40" s="21">
        <f t="shared" si="15"/>
        <v>5.7638827764081635E-2</v>
      </c>
      <c r="T40" s="21"/>
      <c r="U40" s="31">
        <f t="shared" si="16"/>
        <v>8487948.2657260429</v>
      </c>
      <c r="V40" s="31">
        <f t="shared" si="17"/>
        <v>2015358.8041674141</v>
      </c>
      <c r="W40" s="31">
        <f t="shared" si="12"/>
        <v>3945620.2233980005</v>
      </c>
      <c r="X40" s="31">
        <f t="shared" si="18"/>
        <v>2015358.8041674141</v>
      </c>
      <c r="Y40" s="21">
        <f t="shared" si="19"/>
        <v>9.1924937612569868E-2</v>
      </c>
      <c r="Z40" s="21">
        <f t="shared" si="20"/>
        <v>4.0303573845362956E-2</v>
      </c>
      <c r="AA40" s="21">
        <f t="shared" si="21"/>
        <v>2.3269279208924264E-2</v>
      </c>
      <c r="AC40" s="31"/>
    </row>
    <row r="41" spans="2:30" x14ac:dyDescent="0.25">
      <c r="B41" s="29">
        <v>3.666666666666667</v>
      </c>
      <c r="C41" s="19" t="s">
        <v>26</v>
      </c>
      <c r="D41" s="30">
        <f>All_data_!$X$6</f>
        <v>7410934.7442680774</v>
      </c>
      <c r="E41" s="19" t="s">
        <v>27</v>
      </c>
      <c r="F41" s="31">
        <f>All_data_!$Y$6</f>
        <v>3457671.9576719576</v>
      </c>
      <c r="G41" s="21">
        <f t="shared" si="13"/>
        <v>9.1483327160707131E-2</v>
      </c>
      <c r="H41" s="21"/>
      <c r="I41" s="19" t="s">
        <v>26</v>
      </c>
      <c r="J41" s="31">
        <f>All_data_!$X$7</f>
        <v>6675485.0088183424</v>
      </c>
      <c r="K41" s="19" t="s">
        <v>27</v>
      </c>
      <c r="L41" s="31">
        <f>All_data_!$Y$7</f>
        <v>7704585.5379188703</v>
      </c>
      <c r="M41" s="21">
        <f t="shared" si="14"/>
        <v>-1.7204857663992004E-2</v>
      </c>
      <c r="N41" s="21"/>
      <c r="O41" s="19" t="s">
        <v>26</v>
      </c>
      <c r="P41" s="31">
        <f>All_data_!$X$8</f>
        <v>7972663.139329805</v>
      </c>
      <c r="Q41" s="19" t="s">
        <v>27</v>
      </c>
      <c r="R41" s="31">
        <f>All_data_!$Y$8</f>
        <v>7091710.7583774254</v>
      </c>
      <c r="S41" s="21">
        <f t="shared" si="15"/>
        <v>1.4051037513617633E-2</v>
      </c>
      <c r="T41" s="21"/>
      <c r="U41" s="31">
        <f t="shared" si="16"/>
        <v>7353027.6308054077</v>
      </c>
      <c r="V41" s="31">
        <f t="shared" si="17"/>
        <v>2295580.1176215583</v>
      </c>
      <c r="W41" s="31">
        <f t="shared" si="12"/>
        <v>6084656.0846560849</v>
      </c>
      <c r="X41" s="31">
        <f t="shared" si="18"/>
        <v>2295580.1176215583</v>
      </c>
      <c r="Y41" s="21">
        <f t="shared" si="19"/>
        <v>2.2721033360261378E-2</v>
      </c>
      <c r="Z41" s="21">
        <f t="shared" si="20"/>
        <v>5.5955059324176167E-2</v>
      </c>
      <c r="AA41" s="21">
        <f t="shared" si="21"/>
        <v>3.230566856333459E-2</v>
      </c>
      <c r="AC41" s="31"/>
    </row>
    <row r="42" spans="2:30" x14ac:dyDescent="0.25">
      <c r="B42" s="29">
        <v>4</v>
      </c>
      <c r="C42" s="19" t="s">
        <v>28</v>
      </c>
      <c r="D42" s="30">
        <f>All_data_!$Z$6</f>
        <v>8720458.5537918862</v>
      </c>
      <c r="E42" s="19" t="s">
        <v>29</v>
      </c>
      <c r="F42" s="31">
        <f>All_data_!$AA$6</f>
        <v>6198412.6984126978</v>
      </c>
      <c r="G42" s="21">
        <f t="shared" si="13"/>
        <v>4.0965429611290266E-2</v>
      </c>
      <c r="H42" s="21"/>
      <c r="I42" s="19" t="s">
        <v>28</v>
      </c>
      <c r="J42" s="31">
        <f>All_data_!$Z$7</f>
        <v>5406525.5731922397</v>
      </c>
      <c r="K42" s="19" t="s">
        <v>29</v>
      </c>
      <c r="L42" s="31">
        <f>All_data_!$AA$7</f>
        <v>4599647.2663139328</v>
      </c>
      <c r="M42" s="21">
        <f t="shared" si="14"/>
        <v>1.9395245298743893E-2</v>
      </c>
      <c r="N42" s="21"/>
      <c r="O42" s="19" t="s">
        <v>28</v>
      </c>
      <c r="P42" s="31">
        <f>All_data_!$Z$8</f>
        <v>7754850.0881834216</v>
      </c>
      <c r="Q42" s="19" t="s">
        <v>29</v>
      </c>
      <c r="R42" s="31">
        <f>All_data_!$AA$8</f>
        <v>1858024.6913580247</v>
      </c>
      <c r="S42" s="21">
        <f t="shared" si="15"/>
        <v>0.17145654431238794</v>
      </c>
      <c r="T42" s="21"/>
      <c r="U42" s="31">
        <f t="shared" si="16"/>
        <v>7293944.7383891828</v>
      </c>
      <c r="V42" s="31">
        <f t="shared" si="17"/>
        <v>2195127.6842956031</v>
      </c>
      <c r="W42" s="31">
        <f t="shared" si="12"/>
        <v>4218694.8853615513</v>
      </c>
      <c r="X42" s="31">
        <f t="shared" si="18"/>
        <v>2195127.6842956021</v>
      </c>
      <c r="Y42" s="21">
        <f t="shared" si="19"/>
        <v>6.5702244564508766E-2</v>
      </c>
      <c r="Z42" s="21">
        <f t="shared" si="20"/>
        <v>8.227579891734986E-2</v>
      </c>
      <c r="AA42" s="21">
        <f t="shared" si="21"/>
        <v>4.7501954652723465E-2</v>
      </c>
      <c r="AC42" s="31"/>
    </row>
    <row r="43" spans="2:30" x14ac:dyDescent="0.25">
      <c r="B43" s="29">
        <v>4.333333333333333</v>
      </c>
      <c r="C43" s="19" t="s">
        <v>30</v>
      </c>
      <c r="D43" s="30">
        <f>All_data_!$AB$6</f>
        <v>5973544.9735449739</v>
      </c>
      <c r="E43" s="19" t="s">
        <v>31</v>
      </c>
      <c r="F43" s="31">
        <f>All_data_!$AC$6</f>
        <v>4973544.9735449739</v>
      </c>
      <c r="G43" s="21">
        <f t="shared" si="13"/>
        <v>2.1984922666273492E-2</v>
      </c>
      <c r="H43" s="21"/>
      <c r="I43" s="19" t="s">
        <v>30</v>
      </c>
      <c r="J43" s="31">
        <f>All_data_!$AB$7</f>
        <v>7407407.4074074076</v>
      </c>
      <c r="K43" s="19" t="s">
        <v>31</v>
      </c>
      <c r="L43" s="31">
        <f>All_data_!$AA$7</f>
        <v>4599647.2663139328</v>
      </c>
      <c r="M43" s="21">
        <f t="shared" si="14"/>
        <v>5.7180105746989937E-2</v>
      </c>
      <c r="N43" s="21"/>
      <c r="O43" s="19" t="s">
        <v>30</v>
      </c>
      <c r="P43" s="31">
        <f>All_data_!$AB$8</f>
        <v>7010582.0105820103</v>
      </c>
      <c r="Q43" s="19" t="s">
        <v>31</v>
      </c>
      <c r="R43" s="31">
        <f>All_data_!$AC$8</f>
        <v>6957671.9576719571</v>
      </c>
      <c r="S43" s="21">
        <f t="shared" si="15"/>
        <v>9.0909525701492666E-4</v>
      </c>
      <c r="T43" s="21"/>
      <c r="U43" s="31">
        <f t="shared" si="16"/>
        <v>6797178.1305114636</v>
      </c>
      <c r="V43" s="31">
        <f t="shared" si="17"/>
        <v>1267335.7769791184</v>
      </c>
      <c r="W43" s="31">
        <f t="shared" si="12"/>
        <v>5510288.0658436213</v>
      </c>
      <c r="X43" s="31">
        <f t="shared" si="18"/>
        <v>1267335.7769791184</v>
      </c>
      <c r="Y43" s="21">
        <f t="shared" si="19"/>
        <v>2.5186877147512277E-2</v>
      </c>
      <c r="Z43" s="21">
        <f t="shared" si="20"/>
        <v>2.8429204569224476E-2</v>
      </c>
      <c r="AA43" s="21">
        <f t="shared" si="21"/>
        <v>1.6413608910888691E-2</v>
      </c>
      <c r="AC43" s="31"/>
    </row>
    <row r="44" spans="2:30" x14ac:dyDescent="0.25">
      <c r="B44" s="29">
        <v>4.6666666666666661</v>
      </c>
      <c r="C44" s="19" t="s">
        <v>32</v>
      </c>
      <c r="D44" s="30">
        <f>All_data_!$AD$6</f>
        <v>7352733.6860670196</v>
      </c>
      <c r="E44" s="19" t="s">
        <v>33</v>
      </c>
      <c r="F44" s="31">
        <f>All_data_!$AE$6</f>
        <v>4738977.0723104058</v>
      </c>
      <c r="G44" s="21">
        <f t="shared" si="13"/>
        <v>5.2710104311836689E-2</v>
      </c>
      <c r="H44" s="21"/>
      <c r="I44" s="19" t="s">
        <v>32</v>
      </c>
      <c r="J44" s="31">
        <f>All_data_!$AD$7</f>
        <v>6961199.2945326278</v>
      </c>
      <c r="K44" s="19" t="s">
        <v>33</v>
      </c>
      <c r="L44" s="31">
        <f>All_data_!$AE$7</f>
        <v>3609347.4426807761</v>
      </c>
      <c r="M44" s="21">
        <f t="shared" si="14"/>
        <v>7.8818973567646722E-2</v>
      </c>
      <c r="N44" s="21"/>
      <c r="O44" s="19" t="s">
        <v>32</v>
      </c>
      <c r="P44" s="31">
        <f>All_data_!$AD$8</f>
        <v>7262786.5961199291</v>
      </c>
      <c r="Q44" s="19" t="s">
        <v>33</v>
      </c>
      <c r="R44" s="31">
        <f>All_data_!$AE$8</f>
        <v>2455908.2892416222</v>
      </c>
      <c r="S44" s="21">
        <f t="shared" si="15"/>
        <v>0.1301120298943555</v>
      </c>
      <c r="T44" s="21"/>
      <c r="U44" s="31">
        <f t="shared" si="16"/>
        <v>7192239.8589065252</v>
      </c>
      <c r="V44" s="31">
        <f t="shared" si="17"/>
        <v>1141555.083285281</v>
      </c>
      <c r="W44" s="31">
        <f t="shared" si="12"/>
        <v>3601410.9347442682</v>
      </c>
      <c r="X44" s="31">
        <f t="shared" si="18"/>
        <v>1141555.083285281</v>
      </c>
      <c r="Y44" s="21">
        <f t="shared" si="19"/>
        <v>8.3001234289174747E-2</v>
      </c>
      <c r="Z44" s="21">
        <f t="shared" si="20"/>
        <v>3.9377888814734752E-2</v>
      </c>
      <c r="AA44" s="21">
        <f t="shared" si="21"/>
        <v>2.2734834707306265E-2</v>
      </c>
      <c r="AC44" s="31"/>
    </row>
    <row r="45" spans="2:30" x14ac:dyDescent="0.25">
      <c r="B45" s="29">
        <v>4.9999999999999991</v>
      </c>
      <c r="C45" s="19" t="s">
        <v>34</v>
      </c>
      <c r="D45" s="30">
        <f>All_data_!$AF$6</f>
        <v>7442680.7760141091</v>
      </c>
      <c r="E45" s="19" t="s">
        <v>35</v>
      </c>
      <c r="F45" s="31">
        <f>All_data_!$AG$6</f>
        <v>5215167.5485008815</v>
      </c>
      <c r="G45" s="21">
        <f t="shared" si="13"/>
        <v>4.267918646130963E-2</v>
      </c>
      <c r="H45" s="21"/>
      <c r="I45" s="19" t="s">
        <v>34</v>
      </c>
      <c r="J45" s="31">
        <f>All_data_!$AF$7</f>
        <v>7595238.0952380942</v>
      </c>
      <c r="K45" s="19" t="s">
        <v>35</v>
      </c>
      <c r="L45" s="31">
        <f>All_data_!$AG$7</f>
        <v>5955908.2892416222</v>
      </c>
      <c r="M45" s="21">
        <f t="shared" si="14"/>
        <v>2.9176532141239268E-2</v>
      </c>
      <c r="N45" s="21"/>
      <c r="O45" s="19" t="s">
        <v>34</v>
      </c>
      <c r="P45" s="31">
        <f>All_data_!$AF$8</f>
        <v>7570546.7372134039</v>
      </c>
      <c r="Q45" s="19" t="s">
        <v>35</v>
      </c>
      <c r="R45" s="31">
        <f>All_data_!$AG$8</f>
        <v>6175485.0088183424</v>
      </c>
      <c r="S45" s="21">
        <f t="shared" si="15"/>
        <v>2.4441343881126981E-2</v>
      </c>
      <c r="T45" s="21"/>
      <c r="U45" s="31">
        <f t="shared" si="16"/>
        <v>7536155.2028218694</v>
      </c>
      <c r="V45" s="31">
        <f t="shared" si="17"/>
        <v>503176.64316549787</v>
      </c>
      <c r="W45" s="31">
        <f t="shared" si="12"/>
        <v>5782186.9488536157</v>
      </c>
      <c r="X45" s="31">
        <f t="shared" si="18"/>
        <v>503176.64316549787</v>
      </c>
      <c r="Y45" s="21">
        <f t="shared" si="19"/>
        <v>3.1791618712842092E-2</v>
      </c>
      <c r="Z45" s="21">
        <f t="shared" si="20"/>
        <v>9.4636372810664275E-3</v>
      </c>
      <c r="AA45" s="21">
        <f t="shared" si="21"/>
        <v>5.4638335317366803E-3</v>
      </c>
      <c r="AC45" s="31"/>
    </row>
    <row r="46" spans="2:30" x14ac:dyDescent="0.25">
      <c r="B46" s="29">
        <v>5.3333333333333321</v>
      </c>
      <c r="C46" s="19" t="s">
        <v>36</v>
      </c>
      <c r="D46" s="30">
        <f>All_data_!$AH$6</f>
        <v>6481481.4814814804</v>
      </c>
      <c r="E46" s="19" t="s">
        <v>37</v>
      </c>
      <c r="F46" s="31">
        <f>All_data_!$AI$6</f>
        <v>4316578.4832451502</v>
      </c>
      <c r="G46" s="21">
        <f t="shared" si="13"/>
        <v>4.877832446907255E-2</v>
      </c>
      <c r="H46" s="21"/>
      <c r="I46" s="19" t="s">
        <v>36</v>
      </c>
      <c r="J46" s="31">
        <f>All_data_!$AH$7</f>
        <v>7077601.4109347444</v>
      </c>
      <c r="K46" s="19" t="s">
        <v>37</v>
      </c>
      <c r="L46" s="31">
        <f>All_data_!$AI$7</f>
        <v>4446208.1128747789</v>
      </c>
      <c r="M46" s="21">
        <f t="shared" si="14"/>
        <v>5.5786013169479648E-2</v>
      </c>
      <c r="N46" s="21"/>
      <c r="O46" s="19" t="s">
        <v>36</v>
      </c>
      <c r="P46" s="31">
        <f>All_data_!$AH$8</f>
        <v>7131393.2980599646</v>
      </c>
      <c r="Q46" s="19" t="s">
        <v>37</v>
      </c>
      <c r="R46" s="31">
        <f>All_data_!$AI$8</f>
        <v>5694885.3615520271</v>
      </c>
      <c r="S46" s="21">
        <f t="shared" si="15"/>
        <v>2.6992579413312207E-2</v>
      </c>
      <c r="T46" s="21"/>
      <c r="U46" s="31">
        <f t="shared" si="16"/>
        <v>6896825.3968253955</v>
      </c>
      <c r="V46" s="31">
        <f t="shared" si="17"/>
        <v>761109.77778396686</v>
      </c>
      <c r="W46" s="31">
        <f t="shared" si="12"/>
        <v>4819223.9858906521</v>
      </c>
      <c r="X46" s="31">
        <f t="shared" si="18"/>
        <v>761109.77778396686</v>
      </c>
      <c r="Y46" s="21">
        <f t="shared" si="19"/>
        <v>4.3013796238916692E-2</v>
      </c>
      <c r="Z46" s="21">
        <f t="shared" si="20"/>
        <v>1.5015482099193492E-2</v>
      </c>
      <c r="AA46" s="21">
        <f t="shared" si="21"/>
        <v>8.6691926319813709E-3</v>
      </c>
      <c r="AC46" s="31"/>
    </row>
    <row r="47" spans="2:30" x14ac:dyDescent="0.25">
      <c r="B47" s="29">
        <v>5.6666666666666652</v>
      </c>
      <c r="C47" s="19" t="s">
        <v>38</v>
      </c>
      <c r="D47" s="30">
        <f>All_data_!$AJ$6</f>
        <v>7101410.9347442677</v>
      </c>
      <c r="E47" s="19" t="s">
        <v>39</v>
      </c>
      <c r="F47" s="31">
        <f>All_data_!$AK$6</f>
        <v>7237213.40388007</v>
      </c>
      <c r="G47" s="21">
        <f t="shared" si="13"/>
        <v>-2.2731307001000118E-3</v>
      </c>
      <c r="H47" s="21"/>
      <c r="I47" s="19" t="s">
        <v>38</v>
      </c>
      <c r="J47" s="31">
        <f>All_data_!$AJ$7</f>
        <v>7743386.2433862435</v>
      </c>
      <c r="K47" s="19" t="s">
        <v>39</v>
      </c>
      <c r="L47" s="31">
        <f>All_data_!$AK$7</f>
        <v>5209876.5432098759</v>
      </c>
      <c r="M47" s="21">
        <f t="shared" si="14"/>
        <v>4.7553951805047026E-2</v>
      </c>
      <c r="N47" s="21"/>
      <c r="O47" s="19" t="s">
        <v>38</v>
      </c>
      <c r="P47" s="31">
        <f>All_data_!$AJ$8</f>
        <v>6471781.3051146381</v>
      </c>
      <c r="Q47" s="19" t="s">
        <v>39</v>
      </c>
      <c r="R47" s="31">
        <f>All_data_!$AK$8</f>
        <v>8080246.9135802463</v>
      </c>
      <c r="S47" s="21">
        <f t="shared" si="15"/>
        <v>-2.6636525090418042E-2</v>
      </c>
      <c r="T47" s="21"/>
      <c r="U47" s="31">
        <f t="shared" si="16"/>
        <v>7105526.1610817164</v>
      </c>
      <c r="V47" s="31">
        <f t="shared" si="17"/>
        <v>1475343.2543089523</v>
      </c>
      <c r="W47" s="31">
        <f t="shared" si="12"/>
        <v>6842445.6202233983</v>
      </c>
      <c r="X47" s="31">
        <f t="shared" si="18"/>
        <v>1475343.2543089523</v>
      </c>
      <c r="Y47" s="21">
        <f t="shared" si="19"/>
        <v>4.5273119165015032E-3</v>
      </c>
      <c r="Z47" s="21">
        <f t="shared" si="20"/>
        <v>3.7816530775066796E-2</v>
      </c>
      <c r="AA47" s="21">
        <f t="shared" si="21"/>
        <v>2.1833384222802583E-2</v>
      </c>
    </row>
    <row r="48" spans="2:30" x14ac:dyDescent="0.25">
      <c r="B48" s="29">
        <v>24</v>
      </c>
      <c r="C48" s="19" t="s">
        <v>40</v>
      </c>
      <c r="D48" s="30">
        <f>All_data_!$AL$6</f>
        <v>9067901.234567903</v>
      </c>
      <c r="E48" s="19" t="s">
        <v>3</v>
      </c>
      <c r="F48" s="31">
        <f>All_data_!$AM$6</f>
        <v>2354497.3544973545</v>
      </c>
      <c r="G48" s="21">
        <f t="shared" si="13"/>
        <v>0.16180962886018749</v>
      </c>
      <c r="H48" s="21"/>
      <c r="I48" s="19" t="s">
        <v>40</v>
      </c>
      <c r="J48" s="31">
        <f>All_data_!$AL$7</f>
        <v>7994708.9947089953</v>
      </c>
      <c r="K48" s="19" t="s">
        <v>3</v>
      </c>
      <c r="L48" s="31">
        <f>All_data_!$AM$7</f>
        <v>1241622.5749559083</v>
      </c>
      <c r="M48" s="21">
        <f t="shared" si="14"/>
        <v>0.22348330737393685</v>
      </c>
      <c r="N48" s="21"/>
      <c r="O48" s="19" t="s">
        <v>40</v>
      </c>
      <c r="P48" s="31">
        <f>All_data_!$AL$8</f>
        <v>7840388.0070546726</v>
      </c>
      <c r="Q48" s="19" t="s">
        <v>3</v>
      </c>
      <c r="R48" s="31">
        <f>All_data_!$AM$8</f>
        <v>2246913.5802469137</v>
      </c>
      <c r="S48" s="21">
        <f t="shared" si="15"/>
        <v>0.14996769497149021</v>
      </c>
      <c r="T48" s="21"/>
      <c r="U48" s="31">
        <f t="shared" si="16"/>
        <v>8300999.4121105233</v>
      </c>
      <c r="V48" s="31">
        <f t="shared" si="17"/>
        <v>613823.33896385075</v>
      </c>
      <c r="W48" s="31">
        <f t="shared" si="12"/>
        <v>1947677.8365667255</v>
      </c>
      <c r="X48" s="31">
        <f t="shared" si="18"/>
        <v>613823.33896385238</v>
      </c>
      <c r="Y48" s="21">
        <f t="shared" si="19"/>
        <v>0.1739685730496805</v>
      </c>
      <c r="Z48" s="21">
        <f t="shared" si="20"/>
        <v>3.9472393911332469E-2</v>
      </c>
      <c r="AA48" s="21">
        <f t="shared" si="21"/>
        <v>2.2789397250266748E-2</v>
      </c>
    </row>
    <row r="50" spans="6:18" x14ac:dyDescent="0.25">
      <c r="L50" s="31"/>
      <c r="R50" s="31"/>
    </row>
    <row r="51" spans="6:18" x14ac:dyDescent="0.25">
      <c r="G51" s="31"/>
    </row>
    <row r="52" spans="6:18" x14ac:dyDescent="0.25">
      <c r="F52" s="31"/>
      <c r="G52" s="31"/>
      <c r="L52" s="31"/>
      <c r="R52" s="31"/>
    </row>
    <row r="53" spans="6:18" x14ac:dyDescent="0.25">
      <c r="F53" s="31"/>
      <c r="G53" s="31"/>
      <c r="L53" s="31"/>
      <c r="R53" s="31"/>
    </row>
    <row r="54" spans="6:18" x14ac:dyDescent="0.25">
      <c r="F54" s="31"/>
      <c r="G54" s="31"/>
      <c r="L54" s="31"/>
      <c r="R54" s="31"/>
    </row>
    <row r="55" spans="6:18" x14ac:dyDescent="0.25">
      <c r="F55" s="31"/>
      <c r="G55" s="31"/>
      <c r="L55" s="31"/>
      <c r="R55" s="31"/>
    </row>
    <row r="56" spans="6:18" x14ac:dyDescent="0.25">
      <c r="F56" s="31"/>
      <c r="G56" s="31"/>
      <c r="L56" s="31"/>
      <c r="R56" s="31"/>
    </row>
    <row r="57" spans="6:18" x14ac:dyDescent="0.25">
      <c r="F57" s="31"/>
      <c r="G57" s="31"/>
      <c r="L57" s="31"/>
      <c r="R57" s="31"/>
    </row>
    <row r="58" spans="6:18" x14ac:dyDescent="0.25">
      <c r="F58" s="31"/>
      <c r="G58" s="31"/>
      <c r="L58" s="31"/>
      <c r="R58" s="31"/>
    </row>
    <row r="59" spans="6:18" x14ac:dyDescent="0.25">
      <c r="F59" s="31"/>
      <c r="G59" s="31"/>
      <c r="L59" s="31"/>
      <c r="R59" s="31"/>
    </row>
    <row r="60" spans="6:18" x14ac:dyDescent="0.25">
      <c r="F60" s="31"/>
      <c r="G60" s="31"/>
      <c r="L60" s="31"/>
      <c r="R60" s="31"/>
    </row>
    <row r="61" spans="6:18" x14ac:dyDescent="0.25">
      <c r="F61" s="31"/>
      <c r="G61" s="31"/>
      <c r="L61" s="31"/>
      <c r="R61" s="31"/>
    </row>
    <row r="62" spans="6:18" x14ac:dyDescent="0.25">
      <c r="F62" s="31"/>
      <c r="G62" s="31"/>
      <c r="L62" s="31"/>
      <c r="R62" s="31"/>
    </row>
    <row r="63" spans="6:18" x14ac:dyDescent="0.25">
      <c r="F63" s="31"/>
      <c r="G63" s="31"/>
      <c r="L63" s="31"/>
      <c r="R63" s="31"/>
    </row>
    <row r="64" spans="6:18" x14ac:dyDescent="0.25">
      <c r="F64" s="31"/>
      <c r="G64" s="31"/>
      <c r="L64" s="31"/>
      <c r="R64" s="31"/>
    </row>
    <row r="65" spans="7:18" x14ac:dyDescent="0.25">
      <c r="G65" s="31"/>
      <c r="L65" s="31"/>
      <c r="R65" s="31"/>
    </row>
    <row r="66" spans="7:18" x14ac:dyDescent="0.25">
      <c r="G66" s="31"/>
      <c r="L66" s="31"/>
      <c r="R66" s="31"/>
    </row>
    <row r="67" spans="7:18" x14ac:dyDescent="0.25">
      <c r="G67" s="31"/>
      <c r="L67" s="31"/>
      <c r="R67" s="31"/>
    </row>
    <row r="68" spans="7:18" x14ac:dyDescent="0.25">
      <c r="G68" s="31"/>
      <c r="L68" s="31"/>
      <c r="R68" s="31"/>
    </row>
    <row r="69" spans="7:18" x14ac:dyDescent="0.25">
      <c r="G69" s="31"/>
      <c r="L69" s="31"/>
      <c r="R69" s="31"/>
    </row>
    <row r="70" spans="7:18" x14ac:dyDescent="0.25">
      <c r="G70" s="31"/>
    </row>
    <row r="72" spans="7:18" x14ac:dyDescent="0.25">
      <c r="L72" s="31"/>
    </row>
  </sheetData>
  <mergeCells count="6">
    <mergeCell ref="O6:S6"/>
    <mergeCell ref="C28:G28"/>
    <mergeCell ref="I28:M28"/>
    <mergeCell ref="O28:S28"/>
    <mergeCell ref="C6:G6"/>
    <mergeCell ref="I6:M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Charts</vt:lpstr>
      </vt:variant>
      <vt:variant>
        <vt:i4>5</vt:i4>
      </vt:variant>
    </vt:vector>
  </HeadingPairs>
  <TitlesOfParts>
    <vt:vector size="9" baseType="lpstr">
      <vt:lpstr>Metadata</vt:lpstr>
      <vt:lpstr>Ash_free_dry_weight</vt:lpstr>
      <vt:lpstr>All_data_</vt:lpstr>
      <vt:lpstr>Clearance_rate</vt:lpstr>
      <vt:lpstr>Clearance rate by replicate</vt:lpstr>
      <vt:lpstr>Mean CL_specific times_20min</vt:lpstr>
      <vt:lpstr>Density_depend_per hour_all tim</vt:lpstr>
      <vt:lpstr>Dens_depend-specific_times_20mi</vt:lpstr>
      <vt:lpstr>dens-Depend_specific_times_hour</vt:lpstr>
    </vt:vector>
  </TitlesOfParts>
  <Company>NIOZ</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Welsh</dc:creator>
  <cp:lastModifiedBy>Jennifer Welsh</cp:lastModifiedBy>
  <dcterms:created xsi:type="dcterms:W3CDTF">2017-07-28T12:34:38Z</dcterms:created>
  <dcterms:modified xsi:type="dcterms:W3CDTF">2020-03-08T12:33:31Z</dcterms:modified>
</cp:coreProperties>
</file>