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ewaldjongkind\surfdrive - Ewald Jongkind@surfdrive.surf.nl\Shared\LbADH\03-Figures\"/>
    </mc:Choice>
  </mc:AlternateContent>
  <xr:revisionPtr revIDLastSave="0" documentId="13_ncr:1_{2CCCE9BE-9928-43FE-81CE-6982601218F0}" xr6:coauthVersionLast="47" xr6:coauthVersionMax="47" xr10:uidLastSave="{00000000-0000-0000-0000-000000000000}"/>
  <bookViews>
    <workbookView xWindow="3510" yWindow="1770" windowWidth="24540" windowHeight="13830" firstSheet="2" activeTab="10" xr2:uid="{00000000-000D-0000-FFFF-FFFF00000000}"/>
  </bookViews>
  <sheets>
    <sheet name="day 1" sheetId="1" r:id="rId1"/>
    <sheet name="day 4" sheetId="2" r:id="rId2"/>
    <sheet name="day 7" sheetId="4" r:id="rId3"/>
    <sheet name="day 14" sheetId="5" r:id="rId4"/>
    <sheet name="day 14 tris" sheetId="6" r:id="rId5"/>
    <sheet name="day 21" sheetId="7" r:id="rId6"/>
    <sheet name="day 21 tris" sheetId="8" r:id="rId7"/>
    <sheet name="Day 28 " sheetId="9" r:id="rId8"/>
    <sheet name="Day 38" sheetId="10" r:id="rId9"/>
    <sheet name="Day 44" sheetId="11" r:id="rId10"/>
    <sheet name="time course" sheetId="3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" l="1"/>
  <c r="E13" i="3"/>
  <c r="C26" i="11"/>
  <c r="H12" i="11" s="1"/>
  <c r="H13" i="11" s="1"/>
  <c r="H14" i="11" s="1"/>
  <c r="C25" i="11"/>
  <c r="H4" i="11" s="1"/>
  <c r="H5" i="11" s="1"/>
  <c r="H6" i="11" s="1"/>
  <c r="H7" i="11" s="1"/>
  <c r="C12" i="11"/>
  <c r="C10" i="11"/>
  <c r="C15" i="11" s="1"/>
  <c r="F12" i="3"/>
  <c r="E12" i="3"/>
  <c r="C26" i="10"/>
  <c r="H12" i="10" s="1"/>
  <c r="H13" i="10" s="1"/>
  <c r="H14" i="10" s="1"/>
  <c r="C25" i="10"/>
  <c r="H4" i="10" s="1"/>
  <c r="H5" i="10" s="1"/>
  <c r="H6" i="10" s="1"/>
  <c r="C12" i="10"/>
  <c r="C10" i="10"/>
  <c r="C15" i="10" s="1"/>
  <c r="F11" i="3"/>
  <c r="E11" i="3"/>
  <c r="C26" i="9"/>
  <c r="H12" i="9" s="1"/>
  <c r="H13" i="9" s="1"/>
  <c r="H14" i="9" s="1"/>
  <c r="C25" i="9"/>
  <c r="H4" i="9" s="1"/>
  <c r="H5" i="9" s="1"/>
  <c r="H6" i="9" s="1"/>
  <c r="C12" i="9"/>
  <c r="C10" i="9"/>
  <c r="C15" i="9" s="1"/>
  <c r="C26" i="8"/>
  <c r="H12" i="8" s="1"/>
  <c r="H13" i="8" s="1"/>
  <c r="H14" i="8" s="1"/>
  <c r="H15" i="8" s="1"/>
  <c r="C25" i="8"/>
  <c r="H4" i="8" s="1"/>
  <c r="H5" i="8" s="1"/>
  <c r="H6" i="8" s="1"/>
  <c r="H7" i="8" s="1"/>
  <c r="C15" i="8"/>
  <c r="C12" i="8"/>
  <c r="C16" i="8" s="1"/>
  <c r="C17" i="8" s="1"/>
  <c r="C18" i="8" s="1"/>
  <c r="C19" i="8" s="1"/>
  <c r="C10" i="8"/>
  <c r="F10" i="3"/>
  <c r="E10" i="3"/>
  <c r="C26" i="7"/>
  <c r="H12" i="7" s="1"/>
  <c r="H13" i="7" s="1"/>
  <c r="H14" i="7" s="1"/>
  <c r="C25" i="7"/>
  <c r="H4" i="7" s="1"/>
  <c r="H5" i="7" s="1"/>
  <c r="H6" i="7" s="1"/>
  <c r="C12" i="7"/>
  <c r="C10" i="7"/>
  <c r="C15" i="7" s="1"/>
  <c r="C26" i="6"/>
  <c r="H12" i="6" s="1"/>
  <c r="H13" i="6" s="1"/>
  <c r="H14" i="6" s="1"/>
  <c r="H15" i="6" s="1"/>
  <c r="C25" i="6"/>
  <c r="H4" i="6" s="1"/>
  <c r="H5" i="6" s="1"/>
  <c r="H6" i="6" s="1"/>
  <c r="H7" i="6" s="1"/>
  <c r="C15" i="6"/>
  <c r="C12" i="6"/>
  <c r="C16" i="6" s="1"/>
  <c r="C17" i="6" s="1"/>
  <c r="C18" i="6" s="1"/>
  <c r="C19" i="6" s="1"/>
  <c r="C10" i="6"/>
  <c r="C26" i="5"/>
  <c r="H12" i="5" s="1"/>
  <c r="H13" i="5" s="1"/>
  <c r="H14" i="5" s="1"/>
  <c r="H15" i="5" s="1"/>
  <c r="C25" i="5"/>
  <c r="H4" i="5" s="1"/>
  <c r="H5" i="5" s="1"/>
  <c r="H6" i="5" s="1"/>
  <c r="H7" i="5" s="1"/>
  <c r="C12" i="5"/>
  <c r="C16" i="5" s="1"/>
  <c r="C17" i="5" s="1"/>
  <c r="C18" i="5" s="1"/>
  <c r="C19" i="5" s="1"/>
  <c r="C10" i="5"/>
  <c r="C15" i="5" s="1"/>
  <c r="F8" i="3"/>
  <c r="E8" i="3"/>
  <c r="C26" i="4"/>
  <c r="H12" i="4" s="1"/>
  <c r="H13" i="4" s="1"/>
  <c r="H14" i="4" s="1"/>
  <c r="C25" i="4"/>
  <c r="H4" i="4" s="1"/>
  <c r="H5" i="4" s="1"/>
  <c r="H6" i="4" s="1"/>
  <c r="H7" i="4" s="1"/>
  <c r="C12" i="4"/>
  <c r="C10" i="4"/>
  <c r="C15" i="4" s="1"/>
  <c r="F7" i="3"/>
  <c r="E7" i="3"/>
  <c r="F6" i="3"/>
  <c r="E6" i="3"/>
  <c r="C12" i="2"/>
  <c r="C12" i="1"/>
  <c r="C16" i="11" l="1"/>
  <c r="C17" i="11" s="1"/>
  <c r="C18" i="11" s="1"/>
  <c r="C19" i="11" s="1"/>
  <c r="H15" i="11"/>
  <c r="H8" i="11"/>
  <c r="H9" i="11" s="1"/>
  <c r="H26" i="11" s="1"/>
  <c r="H16" i="11"/>
  <c r="H24" i="11"/>
  <c r="H25" i="11" s="1"/>
  <c r="C16" i="10"/>
  <c r="C17" i="10" s="1"/>
  <c r="C18" i="10" s="1"/>
  <c r="C19" i="10" s="1"/>
  <c r="H16" i="10" s="1"/>
  <c r="H15" i="10"/>
  <c r="H7" i="10"/>
  <c r="H24" i="10" s="1"/>
  <c r="H25" i="10" s="1"/>
  <c r="C16" i="9"/>
  <c r="C17" i="9" s="1"/>
  <c r="C18" i="9" s="1"/>
  <c r="C19" i="9" s="1"/>
  <c r="H8" i="9" s="1"/>
  <c r="H7" i="9"/>
  <c r="H24" i="9" s="1"/>
  <c r="H25" i="9" s="1"/>
  <c r="H15" i="9"/>
  <c r="H16" i="8"/>
  <c r="H17" i="8" s="1"/>
  <c r="H27" i="8" s="1"/>
  <c r="H8" i="8"/>
  <c r="H9" i="8" s="1"/>
  <c r="H26" i="8" s="1"/>
  <c r="H24" i="8"/>
  <c r="H25" i="8" s="1"/>
  <c r="C16" i="7"/>
  <c r="C17" i="7" s="1"/>
  <c r="C18" i="7" s="1"/>
  <c r="C19" i="7" s="1"/>
  <c r="H8" i="7" s="1"/>
  <c r="H7" i="7"/>
  <c r="H15" i="7"/>
  <c r="H24" i="7"/>
  <c r="H25" i="7" s="1"/>
  <c r="H24" i="6"/>
  <c r="H25" i="6" s="1"/>
  <c r="H8" i="6"/>
  <c r="H9" i="6" s="1"/>
  <c r="H26" i="6" s="1"/>
  <c r="H16" i="6"/>
  <c r="H17" i="6"/>
  <c r="H27" i="6" s="1"/>
  <c r="H16" i="5"/>
  <c r="H17" i="5" s="1"/>
  <c r="H27" i="5" s="1"/>
  <c r="F9" i="3" s="1"/>
  <c r="H8" i="5"/>
  <c r="H9" i="5" s="1"/>
  <c r="H26" i="5" s="1"/>
  <c r="E9" i="3" s="1"/>
  <c r="H24" i="5"/>
  <c r="H25" i="5" s="1"/>
  <c r="H15" i="4"/>
  <c r="C16" i="4"/>
  <c r="C17" i="4" s="1"/>
  <c r="C18" i="4" s="1"/>
  <c r="C19" i="4" s="1"/>
  <c r="H16" i="4" s="1"/>
  <c r="H24" i="4"/>
  <c r="H25" i="4" s="1"/>
  <c r="H12" i="2"/>
  <c r="H12" i="1"/>
  <c r="C25" i="2"/>
  <c r="C24" i="2"/>
  <c r="H4" i="2" s="1"/>
  <c r="H5" i="2" s="1"/>
  <c r="H6" i="2" s="1"/>
  <c r="H7" i="2" s="1"/>
  <c r="C10" i="2"/>
  <c r="C15" i="2" s="1"/>
  <c r="C16" i="2" s="1"/>
  <c r="C17" i="2" s="1"/>
  <c r="C18" i="2" s="1"/>
  <c r="C19" i="2" s="1"/>
  <c r="C26" i="1"/>
  <c r="H13" i="1" s="1"/>
  <c r="H14" i="1" s="1"/>
  <c r="C25" i="1"/>
  <c r="H4" i="1" s="1"/>
  <c r="H5" i="1" s="1"/>
  <c r="H6" i="1" s="1"/>
  <c r="C10" i="1"/>
  <c r="C15" i="1" s="1"/>
  <c r="C16" i="1" s="1"/>
  <c r="C17" i="1" s="1"/>
  <c r="C18" i="1" s="1"/>
  <c r="C19" i="1" s="1"/>
  <c r="H17" i="11" l="1"/>
  <c r="H27" i="11" s="1"/>
  <c r="H8" i="10"/>
  <c r="H17" i="10"/>
  <c r="H27" i="10" s="1"/>
  <c r="H9" i="10"/>
  <c r="H26" i="10" s="1"/>
  <c r="H9" i="9"/>
  <c r="H26" i="9" s="1"/>
  <c r="H16" i="9"/>
  <c r="H17" i="9" s="1"/>
  <c r="H27" i="9" s="1"/>
  <c r="H9" i="7"/>
  <c r="H26" i="7" s="1"/>
  <c r="H16" i="7"/>
  <c r="H17" i="7" s="1"/>
  <c r="H27" i="7" s="1"/>
  <c r="H17" i="4"/>
  <c r="H27" i="4" s="1"/>
  <c r="H8" i="4"/>
  <c r="H9" i="4" s="1"/>
  <c r="H26" i="4" s="1"/>
  <c r="H13" i="2"/>
  <c r="H14" i="2" s="1"/>
  <c r="H15" i="2"/>
  <c r="H24" i="2"/>
  <c r="H25" i="2" s="1"/>
  <c r="H8" i="2"/>
  <c r="H9" i="2" s="1"/>
  <c r="H26" i="2" s="1"/>
  <c r="H16" i="2"/>
  <c r="H15" i="1"/>
  <c r="H7" i="1"/>
  <c r="H24" i="1" s="1"/>
  <c r="H25" i="1" s="1"/>
  <c r="H16" i="1"/>
  <c r="H17" i="1" s="1"/>
  <c r="H8" i="1"/>
  <c r="H17" i="2" l="1"/>
  <c r="H27" i="2" s="1"/>
  <c r="H27" i="1"/>
  <c r="H9" i="1"/>
  <c r="H26" i="1" s="1"/>
</calcChain>
</file>

<file path=xl/sharedStrings.xml><?xml version="1.0" encoding="utf-8"?>
<sst xmlns="http://schemas.openxmlformats.org/spreadsheetml/2006/main" count="620" uniqueCount="45">
  <si>
    <t>Cuvet mix</t>
  </si>
  <si>
    <t>Buffer</t>
  </si>
  <si>
    <t>extinction coeff.</t>
  </si>
  <si>
    <t>M-1cm-1</t>
  </si>
  <si>
    <t>Amine</t>
  </si>
  <si>
    <t>slope</t>
  </si>
  <si>
    <t>A/min</t>
  </si>
  <si>
    <t>Gox</t>
  </si>
  <si>
    <t>concentration/min</t>
  </si>
  <si>
    <t>M/min</t>
  </si>
  <si>
    <t>Substrate</t>
  </si>
  <si>
    <t>umol/L/min</t>
  </si>
  <si>
    <t>NADH</t>
  </si>
  <si>
    <t>U</t>
  </si>
  <si>
    <t>umol/min</t>
  </si>
  <si>
    <t>NADPH</t>
  </si>
  <si>
    <t>enzyme amount</t>
  </si>
  <si>
    <t>mg</t>
  </si>
  <si>
    <t>enzyme</t>
  </si>
  <si>
    <t>Specific activity</t>
  </si>
  <si>
    <t>U/mg</t>
  </si>
  <si>
    <t>Total</t>
  </si>
  <si>
    <t>Enzyme (uM)</t>
  </si>
  <si>
    <t>MW (g/mol)</t>
  </si>
  <si>
    <t>stock dilution</t>
  </si>
  <si>
    <t>dil factor</t>
  </si>
  <si>
    <t>in uM</t>
  </si>
  <si>
    <t>in ug/L</t>
  </si>
  <si>
    <t>in ug</t>
  </si>
  <si>
    <t>in mg</t>
  </si>
  <si>
    <t>Enzyme name</t>
  </si>
  <si>
    <t>Data (abs/min)</t>
  </si>
  <si>
    <t>Substrate name</t>
  </si>
  <si>
    <t>#1</t>
  </si>
  <si>
    <t>concentration (mM)</t>
  </si>
  <si>
    <t>#2</t>
  </si>
  <si>
    <t>Average</t>
  </si>
  <si>
    <t>Stdev</t>
  </si>
  <si>
    <t>U/mL</t>
  </si>
  <si>
    <t>lbadh</t>
  </si>
  <si>
    <t>acetophenone</t>
  </si>
  <si>
    <t>#3</t>
  </si>
  <si>
    <t>day</t>
  </si>
  <si>
    <t>activity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</si>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</sst>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"/>
    <numFmt numFmtId="165" formatCode="0.0000"/>
    <numFmt numFmtId="166" formatCode="0.000"/>
    <numFmt numFmtId="167" formatCode="_ * #,##0.000_ ;_ * \-#,##0.0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4" borderId="1" applyNumberFormat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3" borderId="1" xfId="2"/>
    <xf numFmtId="0" fontId="5" fillId="4" borderId="1" xfId="4"/>
    <xf numFmtId="0" fontId="2" fillId="2" borderId="0" xfId="1"/>
    <xf numFmtId="0" fontId="4" fillId="4" borderId="2" xfId="3"/>
    <xf numFmtId="2" fontId="2" fillId="2" borderId="0" xfId="1" applyNumberFormat="1"/>
    <xf numFmtId="164" fontId="5" fillId="4" borderId="1" xfId="4" applyNumberFormat="1"/>
    <xf numFmtId="0" fontId="2" fillId="2" borderId="0" xfId="1" applyBorder="1"/>
    <xf numFmtId="165" fontId="5" fillId="4" borderId="1" xfId="4" applyNumberFormat="1"/>
    <xf numFmtId="166" fontId="5" fillId="4" borderId="1" xfId="4" applyNumberFormat="1"/>
    <xf numFmtId="2" fontId="5" fillId="4" borderId="1" xfId="4" applyNumberFormat="1"/>
    <xf numFmtId="1" fontId="5" fillId="4" borderId="1" xfId="4" applyNumberFormat="1"/>
    <xf numFmtId="167" fontId="5" fillId="4" borderId="1" xfId="5" applyNumberFormat="1" applyFont="1" applyFill="1" applyBorder="1"/>
    <xf numFmtId="165" fontId="3" fillId="3" borderId="1" xfId="2" applyNumberFormat="1"/>
    <xf numFmtId="166" fontId="2" fillId="2" borderId="0" xfId="1" applyNumberFormat="1"/>
    <xf numFmtId="1" fontId="3" fillId="3" borderId="1" xfId="2" applyNumberFormat="1"/>
    <xf numFmtId="165" fontId="4" fillId="4" borderId="2" xfId="3" applyNumberFormat="1"/>
    <xf numFmtId="2" fontId="0" fillId="0" borderId="0" xfId="0" applyNumberFormat="1"/>
  </cellXfs>
  <cellStyles count="6">
    <cellStyle name="Calculation" xfId="4" builtinId="22"/>
    <cellStyle name="Comma 2" xfId="5" xr:uid="{00000000-0005-0000-0000-000001000000}"/>
    <cellStyle name="Good" xfId="1" builtinId="26"/>
    <cellStyle name="Input" xfId="2" builtinId="20"/>
    <cellStyle name="Normal" xfId="0" builtinId="0"/>
    <cellStyle name="Output" xfId="3" builtinId="21"/>
  </cellStyles>
  <dxfs count="2"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'time course'!$F$6:$F$13</c:f>
                <c:numCache>
                  <c:formatCode>General</c:formatCode>
                  <c:ptCount val="8"/>
                  <c:pt idx="0">
                    <c:v>2.6643894070505261</c:v>
                  </c:pt>
                  <c:pt idx="1">
                    <c:v>0.24243036515832814</c:v>
                  </c:pt>
                  <c:pt idx="2">
                    <c:v>1.2467847350999646</c:v>
                  </c:pt>
                  <c:pt idx="3">
                    <c:v>7.3863154135226399</c:v>
                  </c:pt>
                  <c:pt idx="4">
                    <c:v>3.4972115080206296</c:v>
                  </c:pt>
                  <c:pt idx="5">
                    <c:v>2.7145959511530036</c:v>
                  </c:pt>
                  <c:pt idx="6">
                    <c:v>2.409344677043618</c:v>
                  </c:pt>
                  <c:pt idx="7">
                    <c:v>2.275256635421834</c:v>
                  </c:pt>
                </c:numCache>
              </c:numRef>
            </c:plus>
            <c:minus>
              <c:numRef>
                <c:f>'time course'!$F$6:$F$13</c:f>
                <c:numCache>
                  <c:formatCode>General</c:formatCode>
                  <c:ptCount val="8"/>
                  <c:pt idx="0">
                    <c:v>2.6643894070505261</c:v>
                  </c:pt>
                  <c:pt idx="1">
                    <c:v>0.24243036515832814</c:v>
                  </c:pt>
                  <c:pt idx="2">
                    <c:v>1.2467847350999646</c:v>
                  </c:pt>
                  <c:pt idx="3">
                    <c:v>7.3863154135226399</c:v>
                  </c:pt>
                  <c:pt idx="4">
                    <c:v>3.4972115080206296</c:v>
                  </c:pt>
                  <c:pt idx="5">
                    <c:v>2.7145959511530036</c:v>
                  </c:pt>
                  <c:pt idx="6">
                    <c:v>2.409344677043618</c:v>
                  </c:pt>
                  <c:pt idx="7">
                    <c:v>2.275256635421834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'time course'!$D$6:$D$13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14</c:v>
                </c:pt>
                <c:pt idx="4">
                  <c:v>21</c:v>
                </c:pt>
                <c:pt idx="5">
                  <c:v>28</c:v>
                </c:pt>
                <c:pt idx="6">
                  <c:v>38</c:v>
                </c:pt>
                <c:pt idx="7">
                  <c:v>44</c:v>
                </c:pt>
              </c:numCache>
            </c:numRef>
          </c:xVal>
          <c:yVal>
            <c:numRef>
              <c:f>'time course'!$E$6:$E$13</c:f>
              <c:numCache>
                <c:formatCode>0.00</c:formatCode>
                <c:ptCount val="8"/>
                <c:pt idx="0">
                  <c:v>25.892011212016964</c:v>
                </c:pt>
                <c:pt idx="1">
                  <c:v>36.954150021427964</c:v>
                </c:pt>
                <c:pt idx="2">
                  <c:v>43.835605393211431</c:v>
                </c:pt>
                <c:pt idx="3">
                  <c:v>58.186256097357756</c:v>
                </c:pt>
                <c:pt idx="4">
                  <c:v>78.786656845921456</c:v>
                </c:pt>
                <c:pt idx="5">
                  <c:v>77.370986426670882</c:v>
                </c:pt>
                <c:pt idx="6">
                  <c:v>58.353554751660781</c:v>
                </c:pt>
                <c:pt idx="7">
                  <c:v>64.197014917190856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42-4460-8A73-7380CEA0E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412415"/>
        <c:axId val="1903814607"/>
      </c:scatterChart>
      <c:valAx>
        <c:axId val="1074412415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b="1">
                    <a:solidFill>
                      <a:sysClr val="windowText" lastClr="000000"/>
                    </a:solidFill>
                  </a:rPr>
                  <a:t>Time (d)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03814607"/>
        <c:crosses val="autoZero"/>
        <c:crossBetween val="midCat"/>
      </c:valAx>
      <c:valAx>
        <c:axId val="1903814607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Specific activity (U/mg)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74412415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321652</xdr:colOff>
      <xdr:row>19</xdr:row>
      <xdr:rowOff>32604</xdr:rowOff>
    </xdr:from>
    <xdr:to>
      <xdr:col>11</xdr:col>
      <xdr:colOff>234461</xdr:colOff>
      <xdr:row>33</xdr:row>
      <xdr:rowOff>108804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DABCEC-2E0A-94FE-D0A5-FC09AB0189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8F9882-FFDE-468A-A69C-B96626165A01}" name="Table1" displayName="Table1" ref="D5:F13" totalsRowShown="0">
  <autoFilter ref="D5:F13" xr:uid="{4C8F9882-FFDE-468A-A69C-B96626165A01}"/>
  <tableColumns count="3">
    <tableColumn id="1" xr3:uid="{075F67E3-A566-4202-87BB-A4A0C7420368}" name="day"/>
    <tableColumn id="2" xr3:uid="{EF774792-5382-47CE-BB89-BC8176124BB6}" name="activity" dataDxfId="1"/>
    <tableColumn id="3" xr3:uid="{C5D6CBDB-FFDB-4421-B411-7ADC75DEB58E}" name="stdev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7"/>
  <sheetViews>
    <sheetView zoomScale="70" zoomScaleNormal="70" workbookViewId="0">
      <selection activeCell="G55" sqref="G55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0.13196666666666665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2.1216505894962482E-5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21.216505894962481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4.338775455519827E-2</v>
      </c>
      <c r="I7" t="s">
        <v>14</v>
      </c>
    </row>
    <row r="8" spans="2:9" x14ac:dyDescent="0.25">
      <c r="B8" t="s">
        <v>15</v>
      </c>
      <c r="C8" s="1">
        <v>0.04</v>
      </c>
      <c r="G8" t="s">
        <v>16</v>
      </c>
      <c r="H8" s="4">
        <f>C19</f>
        <v>1.6757197500000002E-3</v>
      </c>
      <c r="I8" t="s">
        <v>17</v>
      </c>
    </row>
    <row r="9" spans="2:9" x14ac:dyDescent="0.25">
      <c r="B9" t="s">
        <v>18</v>
      </c>
      <c r="C9" s="1">
        <v>5.0000000000000001E-3</v>
      </c>
      <c r="G9" t="s">
        <v>19</v>
      </c>
      <c r="H9" s="2">
        <f>H7/H8</f>
        <v>25.892011212016964</v>
      </c>
      <c r="I9" t="s">
        <v>20</v>
      </c>
    </row>
    <row r="10" spans="2:9" x14ac:dyDescent="0.25">
      <c r="B10" t="s">
        <v>21</v>
      </c>
      <c r="C10" s="2">
        <f>SUM(C3:C9)</f>
        <v>2.0449999999999999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1.3579887088386757E-2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2.1832615897727903E-6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2.1832615897727905</v>
      </c>
      <c r="I14" t="s">
        <v>11</v>
      </c>
    </row>
    <row r="15" spans="2:9" x14ac:dyDescent="0.25">
      <c r="B15" t="s">
        <v>25</v>
      </c>
      <c r="C15" s="2">
        <f>C10/C9*C14</f>
        <v>4090</v>
      </c>
      <c r="G15" t="s">
        <v>13</v>
      </c>
      <c r="H15" s="2">
        <f>H14/1000*C10</f>
        <v>4.4647699510853567E-3</v>
      </c>
      <c r="I15" t="s">
        <v>14</v>
      </c>
    </row>
    <row r="16" spans="2:9" x14ac:dyDescent="0.25">
      <c r="B16" t="s">
        <v>26</v>
      </c>
      <c r="C16" s="10">
        <f>C12/C15</f>
        <v>3.0623471882640588E-2</v>
      </c>
      <c r="G16" t="s">
        <v>16</v>
      </c>
      <c r="H16" s="4">
        <f>C19</f>
        <v>1.6757197500000002E-3</v>
      </c>
      <c r="I16" t="s">
        <v>17</v>
      </c>
    </row>
    <row r="17" spans="2:9" x14ac:dyDescent="0.25">
      <c r="B17" t="s">
        <v>27</v>
      </c>
      <c r="C17" s="11">
        <f>C16*C13</f>
        <v>819.42286063569691</v>
      </c>
      <c r="G17" t="s">
        <v>19</v>
      </c>
      <c r="H17" s="6">
        <f>H15/H16</f>
        <v>2.6643894070505261</v>
      </c>
      <c r="I17" t="s">
        <v>20</v>
      </c>
    </row>
    <row r="18" spans="2:9" x14ac:dyDescent="0.25">
      <c r="B18" t="s">
        <v>28</v>
      </c>
      <c r="C18" s="11">
        <f>C17*C10/1000</f>
        <v>1.6757197500000003</v>
      </c>
    </row>
    <row r="19" spans="2:9" x14ac:dyDescent="0.25">
      <c r="B19" t="s">
        <v>29</v>
      </c>
      <c r="C19" s="12">
        <f>C18/1000</f>
        <v>1.6757197500000002E-3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0.1167</v>
      </c>
      <c r="G22" t="s">
        <v>34</v>
      </c>
      <c r="H22" s="1">
        <v>10</v>
      </c>
    </row>
    <row r="23" spans="2:9" x14ac:dyDescent="0.25">
      <c r="B23" t="s">
        <v>35</v>
      </c>
      <c r="C23" s="13">
        <v>0.13650000000000001</v>
      </c>
    </row>
    <row r="24" spans="2:9" x14ac:dyDescent="0.25">
      <c r="B24" t="s">
        <v>41</v>
      </c>
      <c r="C24" s="1">
        <v>0.14269999999999999</v>
      </c>
      <c r="G24" s="3" t="s">
        <v>13</v>
      </c>
      <c r="H24" s="14">
        <f>H7</f>
        <v>4.338775455519827E-2</v>
      </c>
      <c r="I24" s="3" t="s">
        <v>14</v>
      </c>
    </row>
    <row r="25" spans="2:9" x14ac:dyDescent="0.25">
      <c r="B25" t="s">
        <v>36</v>
      </c>
      <c r="C25" s="8">
        <f>AVERAGE(C22:C24)</f>
        <v>0.13196666666666665</v>
      </c>
      <c r="G25" s="7" t="s">
        <v>19</v>
      </c>
      <c r="H25" s="14">
        <f>H24/C9*C14</f>
        <v>86.775509110396541</v>
      </c>
      <c r="I25" s="7" t="s">
        <v>38</v>
      </c>
    </row>
    <row r="26" spans="2:9" x14ac:dyDescent="0.25">
      <c r="B26" t="s">
        <v>37</v>
      </c>
      <c r="C26" s="8">
        <f>STDEV(C22:C24)</f>
        <v>1.3579887088386757E-2</v>
      </c>
      <c r="G26" s="3" t="s">
        <v>19</v>
      </c>
      <c r="H26" s="5">
        <f>H9</f>
        <v>25.892011212016964</v>
      </c>
      <c r="I26" s="3" t="s">
        <v>20</v>
      </c>
    </row>
    <row r="27" spans="2:9" x14ac:dyDescent="0.25">
      <c r="G27" s="3" t="s">
        <v>37</v>
      </c>
      <c r="H27" s="5">
        <f>H17</f>
        <v>2.6643894070505261</v>
      </c>
      <c r="I27" s="3" t="s">
        <v>20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709CE-014D-4050-ACA7-D3B2C4D580D3}">
  <dimension ref="B2:I27"/>
  <sheetViews>
    <sheetView workbookViewId="0">
      <selection activeCell="C24" sqref="C24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0.1636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2.630225080385852E-5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26.30225080385852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5.3788102893890674E-2</v>
      </c>
      <c r="I7" t="s">
        <v>14</v>
      </c>
    </row>
    <row r="8" spans="2:9" x14ac:dyDescent="0.25">
      <c r="B8" t="s">
        <v>15</v>
      </c>
      <c r="C8" s="1">
        <v>0.04</v>
      </c>
      <c r="G8" t="s">
        <v>16</v>
      </c>
      <c r="H8" s="4">
        <f>C19</f>
        <v>8.3785987500000012E-4</v>
      </c>
      <c r="I8" t="s">
        <v>17</v>
      </c>
    </row>
    <row r="9" spans="2:9" x14ac:dyDescent="0.25">
      <c r="B9" t="s">
        <v>18</v>
      </c>
      <c r="C9" s="1">
        <v>5.0000000000000001E-3</v>
      </c>
      <c r="G9" t="s">
        <v>19</v>
      </c>
      <c r="H9" s="2">
        <f>H7/H8</f>
        <v>64.197014917190856</v>
      </c>
      <c r="I9" t="s">
        <v>20</v>
      </c>
    </row>
    <row r="10" spans="2:9" x14ac:dyDescent="0.25">
      <c r="B10" t="s">
        <v>21</v>
      </c>
      <c r="C10" s="2">
        <f>SUM(C3:C9)</f>
        <v>2.0449999999999999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5.7982756057296794E-3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9.321986504388552E-7</v>
      </c>
      <c r="I13" t="s">
        <v>9</v>
      </c>
    </row>
    <row r="14" spans="2:9" x14ac:dyDescent="0.25">
      <c r="B14" t="s">
        <v>24</v>
      </c>
      <c r="C14" s="1">
        <v>20</v>
      </c>
      <c r="G14" t="s">
        <v>8</v>
      </c>
      <c r="H14" s="2">
        <f>H13*1000000</f>
        <v>0.93219865043885519</v>
      </c>
      <c r="I14" t="s">
        <v>11</v>
      </c>
    </row>
    <row r="15" spans="2:9" x14ac:dyDescent="0.25">
      <c r="B15" t="s">
        <v>25</v>
      </c>
      <c r="C15" s="2">
        <f>C10/C9*C14</f>
        <v>8180</v>
      </c>
      <c r="G15" t="s">
        <v>13</v>
      </c>
      <c r="H15" s="2">
        <f>H14/1000*C10</f>
        <v>1.9063462401474587E-3</v>
      </c>
      <c r="I15" t="s">
        <v>14</v>
      </c>
    </row>
    <row r="16" spans="2:9" x14ac:dyDescent="0.25">
      <c r="B16" t="s">
        <v>26</v>
      </c>
      <c r="C16" s="10">
        <f>C12/C15</f>
        <v>1.5311735941320294E-2</v>
      </c>
      <c r="G16" t="s">
        <v>16</v>
      </c>
      <c r="H16" s="4">
        <f>C19</f>
        <v>8.3785987500000012E-4</v>
      </c>
      <c r="I16" t="s">
        <v>17</v>
      </c>
    </row>
    <row r="17" spans="2:9" x14ac:dyDescent="0.25">
      <c r="B17" t="s">
        <v>27</v>
      </c>
      <c r="C17" s="11">
        <f>C16*C13</f>
        <v>409.71143031784845</v>
      </c>
      <c r="G17" t="s">
        <v>19</v>
      </c>
      <c r="H17" s="6">
        <f>H15/H16</f>
        <v>2.275256635421834</v>
      </c>
      <c r="I17" t="s">
        <v>20</v>
      </c>
    </row>
    <row r="18" spans="2:9" x14ac:dyDescent="0.25">
      <c r="B18" t="s">
        <v>28</v>
      </c>
      <c r="C18" s="11">
        <f>C17*C10/1000</f>
        <v>0.83785987500000014</v>
      </c>
    </row>
    <row r="19" spans="2:9" x14ac:dyDescent="0.25">
      <c r="B19" t="s">
        <v>29</v>
      </c>
      <c r="C19" s="12">
        <f>C18/1000</f>
        <v>8.3785987500000012E-4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0.16769999999999999</v>
      </c>
      <c r="G22" t="s">
        <v>34</v>
      </c>
      <c r="H22" s="1">
        <v>10</v>
      </c>
    </row>
    <row r="23" spans="2:9" x14ac:dyDescent="0.25">
      <c r="B23" t="s">
        <v>35</v>
      </c>
      <c r="C23" s="13">
        <v>0.1595</v>
      </c>
    </row>
    <row r="24" spans="2:9" x14ac:dyDescent="0.25">
      <c r="B24" t="s">
        <v>41</v>
      </c>
      <c r="C24" s="1"/>
      <c r="G24" s="3" t="s">
        <v>13</v>
      </c>
      <c r="H24" s="14">
        <f>H7</f>
        <v>5.3788102893890674E-2</v>
      </c>
      <c r="I24" s="3" t="s">
        <v>14</v>
      </c>
    </row>
    <row r="25" spans="2:9" x14ac:dyDescent="0.25">
      <c r="B25" t="s">
        <v>36</v>
      </c>
      <c r="C25" s="8">
        <f>AVERAGE(C22:C24)</f>
        <v>0.1636</v>
      </c>
      <c r="G25" s="7" t="s">
        <v>19</v>
      </c>
      <c r="H25" s="14">
        <f>H24/C9*C14</f>
        <v>215.15241157556267</v>
      </c>
      <c r="I25" s="7" t="s">
        <v>38</v>
      </c>
    </row>
    <row r="26" spans="2:9" x14ac:dyDescent="0.25">
      <c r="B26" t="s">
        <v>37</v>
      </c>
      <c r="C26" s="8">
        <f>STDEV(C22:C24)</f>
        <v>5.7982756057296794E-3</v>
      </c>
      <c r="G26" s="3" t="s">
        <v>19</v>
      </c>
      <c r="H26" s="5">
        <f>H9</f>
        <v>64.197014917190856</v>
      </c>
      <c r="I26" s="3" t="s">
        <v>20</v>
      </c>
    </row>
    <row r="27" spans="2:9" x14ac:dyDescent="0.25">
      <c r="G27" s="3" t="s">
        <v>37</v>
      </c>
      <c r="H27" s="5">
        <f>H17</f>
        <v>2.275256635421834</v>
      </c>
      <c r="I27" s="3" t="s">
        <v>20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94395-DF94-4D36-AEE7-631C9E44AF51}">
  <dimension ref="D5:F13"/>
  <sheetViews>
    <sheetView tabSelected="1" topLeftCell="A16" zoomScale="115" zoomScaleNormal="115" workbookViewId="0">
      <selection activeCell="I42" sqref="I42"/>
    </sheetView>
  </sheetViews>
  <sheetFormatPr defaultRowHeight="15" x14ac:dyDescent="0.25"/>
  <sheetData>
    <row r="5" spans="4:6" x14ac:dyDescent="0.25">
      <c r="D5" t="s">
        <v>42</v>
      </c>
      <c r="E5" t="s">
        <v>43</v>
      </c>
      <c r="F5" t="s">
        <v>44</v>
      </c>
    </row>
    <row r="6" spans="4:6" x14ac:dyDescent="0.25">
      <c r="D6">
        <v>1</v>
      </c>
      <c r="E6" s="17">
        <f>'day 1'!H26</f>
        <v>25.892011212016964</v>
      </c>
      <c r="F6" s="17">
        <f>'day 1'!H27</f>
        <v>2.6643894070505261</v>
      </c>
    </row>
    <row r="7" spans="4:6" x14ac:dyDescent="0.25">
      <c r="D7">
        <v>4</v>
      </c>
      <c r="E7" s="17">
        <f>'day 4'!H26</f>
        <v>36.954150021427964</v>
      </c>
      <c r="F7" s="17">
        <f>'day 4'!H27</f>
        <v>0.24243036515832814</v>
      </c>
    </row>
    <row r="8" spans="4:6" x14ac:dyDescent="0.25">
      <c r="D8">
        <v>7</v>
      </c>
      <c r="E8" s="17">
        <f>'day 7'!H26</f>
        <v>43.835605393211431</v>
      </c>
      <c r="F8" s="17">
        <f>'day 7'!H27</f>
        <v>1.2467847350999646</v>
      </c>
    </row>
    <row r="9" spans="4:6" x14ac:dyDescent="0.25">
      <c r="D9">
        <v>14</v>
      </c>
      <c r="E9" s="17">
        <f>'day 14'!H26</f>
        <v>58.186256097357756</v>
      </c>
      <c r="F9" s="17">
        <f>'day 14'!H27</f>
        <v>7.3863154135226399</v>
      </c>
    </row>
    <row r="10" spans="4:6" x14ac:dyDescent="0.25">
      <c r="D10">
        <v>21</v>
      </c>
      <c r="E10" s="17">
        <f>'day 21'!H26</f>
        <v>78.786656845921456</v>
      </c>
      <c r="F10" s="17">
        <f>'day 21'!H27</f>
        <v>3.4972115080206296</v>
      </c>
    </row>
    <row r="11" spans="4:6" x14ac:dyDescent="0.25">
      <c r="D11">
        <v>28</v>
      </c>
      <c r="E11" s="17">
        <f>'Day 28 '!H26</f>
        <v>77.370986426670882</v>
      </c>
      <c r="F11" s="17">
        <f>'Day 28 '!H27</f>
        <v>2.7145959511530036</v>
      </c>
    </row>
    <row r="12" spans="4:6" x14ac:dyDescent="0.25">
      <c r="D12">
        <v>38</v>
      </c>
      <c r="E12" s="17">
        <f>'Day 38'!H26</f>
        <v>58.353554751660781</v>
      </c>
      <c r="F12" s="17">
        <f>'Day 38'!H27</f>
        <v>2.409344677043618</v>
      </c>
    </row>
    <row r="13" spans="4:6" x14ac:dyDescent="0.25">
      <c r="D13">
        <v>44</v>
      </c>
      <c r="E13" s="17">
        <f>'Day 44'!H26</f>
        <v>64.197014917190856</v>
      </c>
      <c r="F13" s="17">
        <f>'Day 44'!H27</f>
        <v>2.275256635421834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F1735-B947-49EE-95D3-E65A78A6EA39}">
  <dimension ref="B2:I27"/>
  <sheetViews>
    <sheetView workbookViewId="0">
      <selection activeCell="C36" sqref="C3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C24</f>
        <v>7.5450000000000003E-2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1.2130225080385852E-5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12.130225080385852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2.4769919614147907E-2</v>
      </c>
      <c r="I7" t="s">
        <v>14</v>
      </c>
    </row>
    <row r="8" spans="2:9" x14ac:dyDescent="0.25">
      <c r="B8" t="s">
        <v>15</v>
      </c>
      <c r="C8" s="1">
        <v>0.04</v>
      </c>
      <c r="G8" t="s">
        <v>16</v>
      </c>
      <c r="H8" s="4">
        <f>C19</f>
        <v>6.7028790000000008E-4</v>
      </c>
      <c r="I8" t="s">
        <v>17</v>
      </c>
    </row>
    <row r="9" spans="2:9" x14ac:dyDescent="0.25">
      <c r="B9" t="s">
        <v>18</v>
      </c>
      <c r="C9" s="1">
        <v>2E-3</v>
      </c>
      <c r="G9" t="s">
        <v>19</v>
      </c>
      <c r="H9" s="2">
        <f>H7/H8</f>
        <v>36.954150021427964</v>
      </c>
      <c r="I9" t="s">
        <v>20</v>
      </c>
    </row>
    <row r="10" spans="2:9" x14ac:dyDescent="0.25">
      <c r="B10" t="s">
        <v>21</v>
      </c>
      <c r="C10" s="2">
        <f>SUM(C3:C9)</f>
        <v>2.0419999999999998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C25</f>
        <v>4.9497474683058763E-4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7.9577933574049457E-8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7.957793357404945E-2</v>
      </c>
      <c r="I14" t="s">
        <v>11</v>
      </c>
    </row>
    <row r="15" spans="2:9" x14ac:dyDescent="0.25">
      <c r="B15" t="s">
        <v>25</v>
      </c>
      <c r="C15" s="2">
        <f>C10/C9*C14</f>
        <v>10209.999999999998</v>
      </c>
      <c r="G15" t="s">
        <v>13</v>
      </c>
      <c r="H15" s="2">
        <f>H14/1000*C10</f>
        <v>1.6249814035820896E-4</v>
      </c>
      <c r="I15" t="s">
        <v>14</v>
      </c>
    </row>
    <row r="16" spans="2:9" x14ac:dyDescent="0.25">
      <c r="B16" t="s">
        <v>26</v>
      </c>
      <c r="C16" s="10">
        <f>C12/C15</f>
        <v>1.2267384916748288E-2</v>
      </c>
      <c r="G16" t="s">
        <v>16</v>
      </c>
      <c r="H16" s="4">
        <f>C19</f>
        <v>6.7028790000000008E-4</v>
      </c>
      <c r="I16" t="s">
        <v>17</v>
      </c>
    </row>
    <row r="17" spans="2:9" x14ac:dyDescent="0.25">
      <c r="B17" t="s">
        <v>27</v>
      </c>
      <c r="C17" s="11">
        <f>C16*C13</f>
        <v>328.2506856023507</v>
      </c>
      <c r="G17" t="s">
        <v>19</v>
      </c>
      <c r="H17" s="6">
        <f>H15/H16</f>
        <v>0.24243036515832814</v>
      </c>
      <c r="I17" t="s">
        <v>20</v>
      </c>
    </row>
    <row r="18" spans="2:9" x14ac:dyDescent="0.25">
      <c r="B18" t="s">
        <v>28</v>
      </c>
      <c r="C18" s="11">
        <f>C17*C10/1000</f>
        <v>0.67028790000000005</v>
      </c>
    </row>
    <row r="19" spans="2:9" x14ac:dyDescent="0.25">
      <c r="B19" t="s">
        <v>29</v>
      </c>
      <c r="C19" s="12">
        <f>C18/1000</f>
        <v>6.7028790000000008E-4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7.5800000000000006E-2</v>
      </c>
      <c r="G22" t="s">
        <v>34</v>
      </c>
      <c r="H22" s="1">
        <v>10</v>
      </c>
    </row>
    <row r="23" spans="2:9" x14ac:dyDescent="0.25">
      <c r="B23" t="s">
        <v>35</v>
      </c>
      <c r="C23" s="13">
        <v>7.51E-2</v>
      </c>
    </row>
    <row r="24" spans="2:9" x14ac:dyDescent="0.25">
      <c r="B24" t="s">
        <v>36</v>
      </c>
      <c r="C24" s="8">
        <f>AVERAGE(C22:C23)</f>
        <v>7.5450000000000003E-2</v>
      </c>
      <c r="G24" s="3" t="s">
        <v>13</v>
      </c>
      <c r="H24" s="14">
        <f>H7</f>
        <v>2.4769919614147907E-2</v>
      </c>
      <c r="I24" s="3" t="s">
        <v>14</v>
      </c>
    </row>
    <row r="25" spans="2:9" x14ac:dyDescent="0.25">
      <c r="B25" t="s">
        <v>37</v>
      </c>
      <c r="C25" s="8">
        <f>STDEV(C22:C23)</f>
        <v>4.9497474683058763E-4</v>
      </c>
      <c r="G25" s="7" t="s">
        <v>19</v>
      </c>
      <c r="H25" s="14">
        <f>H24/C9*C14</f>
        <v>123.84959807073953</v>
      </c>
      <c r="I25" s="7" t="s">
        <v>38</v>
      </c>
    </row>
    <row r="26" spans="2:9" x14ac:dyDescent="0.25">
      <c r="G26" s="3" t="s">
        <v>19</v>
      </c>
      <c r="H26" s="5">
        <f>H9</f>
        <v>36.954150021427964</v>
      </c>
      <c r="I26" s="3" t="s">
        <v>20</v>
      </c>
    </row>
    <row r="27" spans="2:9" x14ac:dyDescent="0.25">
      <c r="G27" s="3" t="s">
        <v>37</v>
      </c>
      <c r="H27" s="5">
        <f>H17</f>
        <v>0.24243036515832814</v>
      </c>
      <c r="I27" s="3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F87BB-14E8-4910-9372-AA6EDF919791}">
  <dimension ref="B2:I27"/>
  <sheetViews>
    <sheetView workbookViewId="0">
      <selection activeCell="D32" sqref="A1:XFD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8.9499999999999996E-2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1.4389067524115755E-5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14.389067524115754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2.9382475884244367E-2</v>
      </c>
      <c r="I7" t="s">
        <v>14</v>
      </c>
    </row>
    <row r="8" spans="2:9" x14ac:dyDescent="0.25">
      <c r="B8" t="s">
        <v>15</v>
      </c>
      <c r="C8" s="1">
        <v>0.04</v>
      </c>
      <c r="G8" t="s">
        <v>16</v>
      </c>
      <c r="H8" s="4">
        <f>C19</f>
        <v>6.7028790000000008E-4</v>
      </c>
      <c r="I8" t="s">
        <v>17</v>
      </c>
    </row>
    <row r="9" spans="2:9" x14ac:dyDescent="0.25">
      <c r="B9" t="s">
        <v>18</v>
      </c>
      <c r="C9" s="1">
        <v>2E-3</v>
      </c>
      <c r="G9" t="s">
        <v>19</v>
      </c>
      <c r="H9" s="2">
        <f>H7/H8</f>
        <v>43.835605393211431</v>
      </c>
      <c r="I9" t="s">
        <v>20</v>
      </c>
    </row>
    <row r="10" spans="2:9" x14ac:dyDescent="0.25">
      <c r="B10" t="s">
        <v>21</v>
      </c>
      <c r="C10" s="2">
        <f>SUM(C3:C9)</f>
        <v>2.0419999999999998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2.5455844122715754E-3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4.0925794409510857E-7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0.40925794409510857</v>
      </c>
      <c r="I14" t="s">
        <v>11</v>
      </c>
    </row>
    <row r="15" spans="2:9" x14ac:dyDescent="0.25">
      <c r="B15" t="s">
        <v>25</v>
      </c>
      <c r="C15" s="2">
        <f>C10/C9*C14</f>
        <v>10209.999999999998</v>
      </c>
      <c r="G15" t="s">
        <v>13</v>
      </c>
      <c r="H15" s="2">
        <f>H14/1000*C10</f>
        <v>8.3570472184221159E-4</v>
      </c>
      <c r="I15" t="s">
        <v>14</v>
      </c>
    </row>
    <row r="16" spans="2:9" x14ac:dyDescent="0.25">
      <c r="B16" t="s">
        <v>26</v>
      </c>
      <c r="C16" s="10">
        <f>C12/C15</f>
        <v>1.2267384916748288E-2</v>
      </c>
      <c r="G16" t="s">
        <v>16</v>
      </c>
      <c r="H16" s="4">
        <f>C19</f>
        <v>6.7028790000000008E-4</v>
      </c>
      <c r="I16" t="s">
        <v>17</v>
      </c>
    </row>
    <row r="17" spans="2:9" x14ac:dyDescent="0.25">
      <c r="B17" t="s">
        <v>27</v>
      </c>
      <c r="C17" s="11">
        <f>C16*C13</f>
        <v>328.2506856023507</v>
      </c>
      <c r="G17" t="s">
        <v>19</v>
      </c>
      <c r="H17" s="6">
        <f>H15/H16</f>
        <v>1.2467847350999646</v>
      </c>
      <c r="I17" t="s">
        <v>20</v>
      </c>
    </row>
    <row r="18" spans="2:9" x14ac:dyDescent="0.25">
      <c r="B18" t="s">
        <v>28</v>
      </c>
      <c r="C18" s="11">
        <f>C17*C10/1000</f>
        <v>0.67028790000000005</v>
      </c>
    </row>
    <row r="19" spans="2:9" x14ac:dyDescent="0.25">
      <c r="B19" t="s">
        <v>29</v>
      </c>
      <c r="C19" s="12">
        <f>C18/1000</f>
        <v>6.7028790000000008E-4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8.77E-2</v>
      </c>
      <c r="G22" t="s">
        <v>34</v>
      </c>
      <c r="H22" s="1">
        <v>10</v>
      </c>
    </row>
    <row r="23" spans="2:9" x14ac:dyDescent="0.25">
      <c r="B23" t="s">
        <v>35</v>
      </c>
      <c r="C23" s="13">
        <v>9.1300000000000006E-2</v>
      </c>
    </row>
    <row r="24" spans="2:9" x14ac:dyDescent="0.25">
      <c r="G24" s="3" t="s">
        <v>13</v>
      </c>
      <c r="H24" s="14">
        <f>H7</f>
        <v>2.9382475884244367E-2</v>
      </c>
      <c r="I24" s="3" t="s">
        <v>14</v>
      </c>
    </row>
    <row r="25" spans="2:9" x14ac:dyDescent="0.25">
      <c r="B25" t="s">
        <v>36</v>
      </c>
      <c r="C25" s="8">
        <f>AVERAGE(C22:C24)</f>
        <v>8.9499999999999996E-2</v>
      </c>
      <c r="G25" s="7" t="s">
        <v>19</v>
      </c>
      <c r="H25" s="14">
        <f>H24/C9*C14</f>
        <v>146.91237942122183</v>
      </c>
      <c r="I25" s="7" t="s">
        <v>38</v>
      </c>
    </row>
    <row r="26" spans="2:9" x14ac:dyDescent="0.25">
      <c r="B26" t="s">
        <v>37</v>
      </c>
      <c r="C26" s="8">
        <f>STDEV(C22:C24)</f>
        <v>2.5455844122715754E-3</v>
      </c>
      <c r="G26" s="3" t="s">
        <v>19</v>
      </c>
      <c r="H26" s="5">
        <f>H9</f>
        <v>43.835605393211431</v>
      </c>
      <c r="I26" s="3" t="s">
        <v>20</v>
      </c>
    </row>
    <row r="27" spans="2:9" x14ac:dyDescent="0.25">
      <c r="G27" s="3" t="s">
        <v>37</v>
      </c>
      <c r="H27" s="5">
        <f>H17</f>
        <v>1.2467847350999646</v>
      </c>
      <c r="I27" s="3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9B228-6339-496F-966E-7A27C3DE8E0E}">
  <dimension ref="B2:I27"/>
  <sheetViews>
    <sheetView workbookViewId="0">
      <selection activeCell="G20" sqref="A1:XFD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0.1188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1.9099678456591639E-5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19.09967845659164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3.900154340836013E-2</v>
      </c>
      <c r="I7" t="s">
        <v>14</v>
      </c>
    </row>
    <row r="8" spans="2:9" x14ac:dyDescent="0.25">
      <c r="B8" t="s">
        <v>15</v>
      </c>
      <c r="C8" s="1">
        <v>0.04</v>
      </c>
      <c r="G8" t="s">
        <v>16</v>
      </c>
      <c r="H8" s="4">
        <f>C19</f>
        <v>6.7028790000000008E-4</v>
      </c>
      <c r="I8" t="s">
        <v>17</v>
      </c>
    </row>
    <row r="9" spans="2:9" x14ac:dyDescent="0.25">
      <c r="B9" t="s">
        <v>18</v>
      </c>
      <c r="C9" s="1">
        <v>2E-3</v>
      </c>
      <c r="G9" t="s">
        <v>19</v>
      </c>
      <c r="H9" s="2">
        <f>H7/H8</f>
        <v>58.186256097357756</v>
      </c>
      <c r="I9" t="s">
        <v>20</v>
      </c>
    </row>
    <row r="10" spans="2:9" x14ac:dyDescent="0.25">
      <c r="B10" t="s">
        <v>21</v>
      </c>
      <c r="C10" s="2">
        <f>SUM(C3:C9)</f>
        <v>2.0419999999999998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1.508078247306819E-2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2.4245630985640174E-6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2.4245630985640174</v>
      </c>
      <c r="I14" t="s">
        <v>11</v>
      </c>
    </row>
    <row r="15" spans="2:9" x14ac:dyDescent="0.25">
      <c r="B15" t="s">
        <v>25</v>
      </c>
      <c r="C15" s="2">
        <f>C10/C9*C14</f>
        <v>10209.999999999998</v>
      </c>
      <c r="G15" t="s">
        <v>13</v>
      </c>
      <c r="H15" s="2">
        <f>H14/1000*C10</f>
        <v>4.9509578472677227E-3</v>
      </c>
      <c r="I15" t="s">
        <v>14</v>
      </c>
    </row>
    <row r="16" spans="2:9" x14ac:dyDescent="0.25">
      <c r="B16" t="s">
        <v>26</v>
      </c>
      <c r="C16" s="10">
        <f>C12/C15</f>
        <v>1.2267384916748288E-2</v>
      </c>
      <c r="G16" t="s">
        <v>16</v>
      </c>
      <c r="H16" s="4">
        <f>C19</f>
        <v>6.7028790000000008E-4</v>
      </c>
      <c r="I16" t="s">
        <v>17</v>
      </c>
    </row>
    <row r="17" spans="2:9" x14ac:dyDescent="0.25">
      <c r="B17" t="s">
        <v>27</v>
      </c>
      <c r="C17" s="11">
        <f>C16*C13</f>
        <v>328.2506856023507</v>
      </c>
      <c r="G17" t="s">
        <v>19</v>
      </c>
      <c r="H17" s="6">
        <f>H15/H16</f>
        <v>7.3863154135226399</v>
      </c>
      <c r="I17" t="s">
        <v>20</v>
      </c>
    </row>
    <row r="18" spans="2:9" x14ac:dyDescent="0.25">
      <c r="B18" t="s">
        <v>28</v>
      </c>
      <c r="C18" s="11">
        <f>C17*C10/1000</f>
        <v>0.67028790000000005</v>
      </c>
    </row>
    <row r="19" spans="2:9" x14ac:dyDescent="0.25">
      <c r="B19" t="s">
        <v>29</v>
      </c>
      <c r="C19" s="12">
        <f>C18/1000</f>
        <v>6.7028790000000008E-4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0.11700000000000001</v>
      </c>
      <c r="G22" t="s">
        <v>34</v>
      </c>
      <c r="H22" s="1">
        <v>10</v>
      </c>
    </row>
    <row r="23" spans="2:9" x14ac:dyDescent="0.25">
      <c r="B23" t="s">
        <v>35</v>
      </c>
      <c r="C23" s="13">
        <v>0.13469999999999999</v>
      </c>
    </row>
    <row r="24" spans="2:9" x14ac:dyDescent="0.25">
      <c r="B24" t="s">
        <v>41</v>
      </c>
      <c r="C24" s="1">
        <v>0.1047</v>
      </c>
      <c r="G24" s="3" t="s">
        <v>13</v>
      </c>
      <c r="H24" s="14">
        <f>H7</f>
        <v>3.900154340836013E-2</v>
      </c>
      <c r="I24" s="3" t="s">
        <v>14</v>
      </c>
    </row>
    <row r="25" spans="2:9" x14ac:dyDescent="0.25">
      <c r="B25" t="s">
        <v>36</v>
      </c>
      <c r="C25" s="8">
        <f>AVERAGE(C22:C24)</f>
        <v>0.1188</v>
      </c>
      <c r="G25" s="7" t="s">
        <v>19</v>
      </c>
      <c r="H25" s="14">
        <f>H24/C9*C14</f>
        <v>195.00771704180065</v>
      </c>
      <c r="I25" s="7" t="s">
        <v>38</v>
      </c>
    </row>
    <row r="26" spans="2:9" x14ac:dyDescent="0.25">
      <c r="B26" t="s">
        <v>37</v>
      </c>
      <c r="C26" s="8">
        <f>STDEV(C22:C24)</f>
        <v>1.508078247306819E-2</v>
      </c>
      <c r="G26" s="3" t="s">
        <v>19</v>
      </c>
      <c r="H26" s="5">
        <f>H9</f>
        <v>58.186256097357756</v>
      </c>
      <c r="I26" s="3" t="s">
        <v>20</v>
      </c>
    </row>
    <row r="27" spans="2:9" x14ac:dyDescent="0.25">
      <c r="G27" s="3" t="s">
        <v>37</v>
      </c>
      <c r="H27" s="5">
        <f>H17</f>
        <v>7.3863154135226399</v>
      </c>
      <c r="I27" s="3" t="s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04029-D220-40D4-B93E-D54BACB6AC90}">
  <dimension ref="B2:I27"/>
  <sheetViews>
    <sheetView workbookViewId="0">
      <selection activeCell="C24" sqref="C24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0.10314999999999999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1.6583601286173633E-5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16.583601286173632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3.3863713826366555E-2</v>
      </c>
      <c r="I7" t="s">
        <v>14</v>
      </c>
    </row>
    <row r="8" spans="2:9" x14ac:dyDescent="0.25">
      <c r="B8" t="s">
        <v>15</v>
      </c>
      <c r="C8" s="1">
        <v>0.04</v>
      </c>
      <c r="G8" t="s">
        <v>16</v>
      </c>
      <c r="H8" s="4">
        <f>C19</f>
        <v>6.7028790000000008E-4</v>
      </c>
      <c r="I8" t="s">
        <v>17</v>
      </c>
    </row>
    <row r="9" spans="2:9" x14ac:dyDescent="0.25">
      <c r="B9" t="s">
        <v>18</v>
      </c>
      <c r="C9" s="1">
        <v>2E-3</v>
      </c>
      <c r="G9" t="s">
        <v>19</v>
      </c>
      <c r="H9" s="2">
        <f>H7/H8</f>
        <v>50.521147444801784</v>
      </c>
      <c r="I9" t="s">
        <v>20</v>
      </c>
    </row>
    <row r="10" spans="2:9" x14ac:dyDescent="0.25">
      <c r="B10" t="s">
        <v>21</v>
      </c>
      <c r="C10" s="2">
        <f>SUM(C3:C9)</f>
        <v>2.0419999999999998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4.3133513652379458E-3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6.9346484971671151E-7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0.69346484971671152</v>
      </c>
      <c r="I14" t="s">
        <v>11</v>
      </c>
    </row>
    <row r="15" spans="2:9" x14ac:dyDescent="0.25">
      <c r="B15" t="s">
        <v>25</v>
      </c>
      <c r="C15" s="2">
        <f>C10/C9*C14</f>
        <v>10209.999999999998</v>
      </c>
      <c r="G15" t="s">
        <v>13</v>
      </c>
      <c r="H15" s="2">
        <f>H14/1000*C10</f>
        <v>1.416055223121525E-3</v>
      </c>
      <c r="I15" t="s">
        <v>14</v>
      </c>
    </row>
    <row r="16" spans="2:9" x14ac:dyDescent="0.25">
      <c r="B16" t="s">
        <v>26</v>
      </c>
      <c r="C16" s="10">
        <f>C12/C15</f>
        <v>1.2267384916748288E-2</v>
      </c>
      <c r="G16" t="s">
        <v>16</v>
      </c>
      <c r="H16" s="4">
        <f>C19</f>
        <v>6.7028790000000008E-4</v>
      </c>
      <c r="I16" t="s">
        <v>17</v>
      </c>
    </row>
    <row r="17" spans="2:9" x14ac:dyDescent="0.25">
      <c r="B17" t="s">
        <v>27</v>
      </c>
      <c r="C17" s="11">
        <f>C16*C13</f>
        <v>328.2506856023507</v>
      </c>
      <c r="G17" t="s">
        <v>19</v>
      </c>
      <c r="H17" s="6">
        <f>H15/H16</f>
        <v>2.1126074678082727</v>
      </c>
      <c r="I17" t="s">
        <v>20</v>
      </c>
    </row>
    <row r="18" spans="2:9" x14ac:dyDescent="0.25">
      <c r="B18" t="s">
        <v>28</v>
      </c>
      <c r="C18" s="11">
        <f>C17*C10/1000</f>
        <v>0.67028790000000005</v>
      </c>
    </row>
    <row r="19" spans="2:9" x14ac:dyDescent="0.25">
      <c r="B19" t="s">
        <v>29</v>
      </c>
      <c r="C19" s="12">
        <f>C18/1000</f>
        <v>6.7028790000000008E-4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0.1062</v>
      </c>
      <c r="G22" t="s">
        <v>34</v>
      </c>
      <c r="H22" s="1">
        <v>10</v>
      </c>
    </row>
    <row r="23" spans="2:9" x14ac:dyDescent="0.25">
      <c r="B23" t="s">
        <v>35</v>
      </c>
      <c r="C23" s="13">
        <v>0.10009999999999999</v>
      </c>
    </row>
    <row r="24" spans="2:9" x14ac:dyDescent="0.25">
      <c r="C24" s="1"/>
      <c r="G24" s="3" t="s">
        <v>13</v>
      </c>
      <c r="H24" s="14">
        <f>H7</f>
        <v>3.3863713826366555E-2</v>
      </c>
      <c r="I24" s="3" t="s">
        <v>14</v>
      </c>
    </row>
    <row r="25" spans="2:9" x14ac:dyDescent="0.25">
      <c r="B25" t="s">
        <v>36</v>
      </c>
      <c r="C25" s="8">
        <f>AVERAGE(C22:C24)</f>
        <v>0.10314999999999999</v>
      </c>
      <c r="G25" s="7" t="s">
        <v>19</v>
      </c>
      <c r="H25" s="14">
        <f>H24/C9*C14</f>
        <v>169.31856913183279</v>
      </c>
      <c r="I25" s="7" t="s">
        <v>38</v>
      </c>
    </row>
    <row r="26" spans="2:9" x14ac:dyDescent="0.25">
      <c r="B26" t="s">
        <v>37</v>
      </c>
      <c r="C26" s="8">
        <f>STDEV(C22:C24)</f>
        <v>4.3133513652379458E-3</v>
      </c>
      <c r="G26" s="3" t="s">
        <v>19</v>
      </c>
      <c r="H26" s="5">
        <f>H9</f>
        <v>50.521147444801784</v>
      </c>
      <c r="I26" s="3" t="s">
        <v>20</v>
      </c>
    </row>
    <row r="27" spans="2:9" x14ac:dyDescent="0.25">
      <c r="G27" s="3" t="s">
        <v>37</v>
      </c>
      <c r="H27" s="5">
        <f>H17</f>
        <v>2.1126074678082727</v>
      </c>
      <c r="I27" s="3" t="s"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3C7FF-19C9-4175-8F2C-2025E5E5A1DA}">
  <dimension ref="B2:I27"/>
  <sheetViews>
    <sheetView workbookViewId="0">
      <selection activeCell="C24" sqref="A1:XFD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0.1593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2.5610932475884245E-5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25.610932475884244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5.280974276527331E-2</v>
      </c>
      <c r="I7" t="s">
        <v>14</v>
      </c>
    </row>
    <row r="8" spans="2:9" x14ac:dyDescent="0.25">
      <c r="B8" t="s">
        <v>15</v>
      </c>
      <c r="C8" s="1">
        <v>0.06</v>
      </c>
      <c r="G8" t="s">
        <v>16</v>
      </c>
      <c r="H8" s="4">
        <f>C19</f>
        <v>6.7028789999999997E-4</v>
      </c>
      <c r="I8" t="s">
        <v>17</v>
      </c>
    </row>
    <row r="9" spans="2:9" x14ac:dyDescent="0.25">
      <c r="B9" t="s">
        <v>18</v>
      </c>
      <c r="C9" s="1">
        <v>2E-3</v>
      </c>
      <c r="G9" t="s">
        <v>19</v>
      </c>
      <c r="H9" s="2">
        <f>H7/H8</f>
        <v>78.786656845921456</v>
      </c>
      <c r="I9" t="s">
        <v>20</v>
      </c>
    </row>
    <row r="10" spans="2:9" x14ac:dyDescent="0.25">
      <c r="B10" t="s">
        <v>21</v>
      </c>
      <c r="C10" s="2">
        <f>SUM(C3:C9)</f>
        <v>2.0619999999999998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7.0710678118654814E-3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1.1368276224864117E-6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1.1368276224864118</v>
      </c>
      <c r="I14" t="s">
        <v>11</v>
      </c>
    </row>
    <row r="15" spans="2:9" x14ac:dyDescent="0.25">
      <c r="B15" t="s">
        <v>25</v>
      </c>
      <c r="C15" s="2">
        <f>C10/C9*C14</f>
        <v>10310</v>
      </c>
      <c r="G15" t="s">
        <v>13</v>
      </c>
      <c r="H15" s="2">
        <f>H14/1000*C10</f>
        <v>2.3441385575669808E-3</v>
      </c>
      <c r="I15" t="s">
        <v>14</v>
      </c>
    </row>
    <row r="16" spans="2:9" x14ac:dyDescent="0.25">
      <c r="B16" t="s">
        <v>26</v>
      </c>
      <c r="C16" s="10">
        <f>C12/C15</f>
        <v>1.2148399612027159E-2</v>
      </c>
      <c r="G16" t="s">
        <v>16</v>
      </c>
      <c r="H16" s="4">
        <f>C19</f>
        <v>6.7028789999999997E-4</v>
      </c>
      <c r="I16" t="s">
        <v>17</v>
      </c>
    </row>
    <row r="17" spans="2:9" x14ac:dyDescent="0.25">
      <c r="B17" t="s">
        <v>27</v>
      </c>
      <c r="C17" s="11">
        <f>C16*C13</f>
        <v>325.06687681862269</v>
      </c>
      <c r="G17" t="s">
        <v>19</v>
      </c>
      <c r="H17" s="6">
        <f>H15/H16</f>
        <v>3.4972115080206296</v>
      </c>
      <c r="I17" t="s">
        <v>20</v>
      </c>
    </row>
    <row r="18" spans="2:9" x14ac:dyDescent="0.25">
      <c r="B18" t="s">
        <v>28</v>
      </c>
      <c r="C18" s="11">
        <f>C17*C10/1000</f>
        <v>0.67028789999999994</v>
      </c>
    </row>
    <row r="19" spans="2:9" x14ac:dyDescent="0.25">
      <c r="B19" t="s">
        <v>29</v>
      </c>
      <c r="C19" s="12">
        <f>C18/1000</f>
        <v>6.7028789999999997E-4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0.1643</v>
      </c>
      <c r="G22" t="s">
        <v>34</v>
      </c>
      <c r="H22" s="1">
        <v>10</v>
      </c>
    </row>
    <row r="23" spans="2:9" x14ac:dyDescent="0.25">
      <c r="B23" t="s">
        <v>35</v>
      </c>
      <c r="C23" s="13">
        <v>0.15429999999999999</v>
      </c>
    </row>
    <row r="24" spans="2:9" x14ac:dyDescent="0.25">
      <c r="B24" t="s">
        <v>41</v>
      </c>
      <c r="C24" s="1"/>
      <c r="G24" s="3" t="s">
        <v>13</v>
      </c>
      <c r="H24" s="14">
        <f>H7</f>
        <v>5.280974276527331E-2</v>
      </c>
      <c r="I24" s="3" t="s">
        <v>14</v>
      </c>
    </row>
    <row r="25" spans="2:9" x14ac:dyDescent="0.25">
      <c r="B25" t="s">
        <v>36</v>
      </c>
      <c r="C25" s="8">
        <f>AVERAGE(C22:C24)</f>
        <v>0.1593</v>
      </c>
      <c r="G25" s="7" t="s">
        <v>19</v>
      </c>
      <c r="H25" s="14">
        <f>H24/C9*C14</f>
        <v>264.04871382636651</v>
      </c>
      <c r="I25" s="7" t="s">
        <v>38</v>
      </c>
    </row>
    <row r="26" spans="2:9" x14ac:dyDescent="0.25">
      <c r="B26" t="s">
        <v>37</v>
      </c>
      <c r="C26" s="8">
        <f>STDEV(C22:C24)</f>
        <v>7.0710678118654814E-3</v>
      </c>
      <c r="G26" s="3" t="s">
        <v>19</v>
      </c>
      <c r="H26" s="5">
        <f>H9</f>
        <v>78.786656845921456</v>
      </c>
      <c r="I26" s="3" t="s">
        <v>20</v>
      </c>
    </row>
    <row r="27" spans="2:9" x14ac:dyDescent="0.25">
      <c r="G27" s="3" t="s">
        <v>37</v>
      </c>
      <c r="H27" s="5">
        <f>H17</f>
        <v>3.4972115080206296</v>
      </c>
      <c r="I27" s="3" t="s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598B1-6B08-40FA-BDE5-CCBB66EACA93}">
  <dimension ref="B2:I27"/>
  <sheetViews>
    <sheetView workbookViewId="0">
      <selection activeCell="H12" sqref="H12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0.13655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2.1953376205787783E-5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21.953376205787784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4.5267861736334403E-2</v>
      </c>
      <c r="I7" t="s">
        <v>14</v>
      </c>
    </row>
    <row r="8" spans="2:9" x14ac:dyDescent="0.25">
      <c r="B8" t="s">
        <v>15</v>
      </c>
      <c r="C8" s="1">
        <v>0.06</v>
      </c>
      <c r="G8" t="s">
        <v>16</v>
      </c>
      <c r="H8" s="4">
        <f>C19</f>
        <v>6.7028789999999997E-4</v>
      </c>
      <c r="I8" t="s">
        <v>17</v>
      </c>
    </row>
    <row r="9" spans="2:9" x14ac:dyDescent="0.25">
      <c r="B9" t="s">
        <v>18</v>
      </c>
      <c r="C9" s="1">
        <v>2E-3</v>
      </c>
      <c r="G9" t="s">
        <v>19</v>
      </c>
      <c r="H9" s="2">
        <f>H7/H8</f>
        <v>67.534952870750615</v>
      </c>
      <c r="I9" t="s">
        <v>20</v>
      </c>
    </row>
    <row r="10" spans="2:9" x14ac:dyDescent="0.25">
      <c r="B10" t="s">
        <v>21</v>
      </c>
      <c r="C10" s="2">
        <f>SUM(C3:C9)</f>
        <v>2.0619999999999998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8.9802561210691467E-3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1.4437710805577407E-6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1.4437710805577406</v>
      </c>
      <c r="I14" t="s">
        <v>11</v>
      </c>
    </row>
    <row r="15" spans="2:9" x14ac:dyDescent="0.25">
      <c r="B15" t="s">
        <v>25</v>
      </c>
      <c r="C15" s="2">
        <f>C10/C9*C14</f>
        <v>10310</v>
      </c>
      <c r="G15" t="s">
        <v>13</v>
      </c>
      <c r="H15" s="2">
        <f>H14/1000*C10</f>
        <v>2.9770559681100606E-3</v>
      </c>
      <c r="I15" t="s">
        <v>14</v>
      </c>
    </row>
    <row r="16" spans="2:9" x14ac:dyDescent="0.25">
      <c r="B16" t="s">
        <v>26</v>
      </c>
      <c r="C16" s="10">
        <f>C12/C15</f>
        <v>1.2148399612027159E-2</v>
      </c>
      <c r="G16" t="s">
        <v>16</v>
      </c>
      <c r="H16" s="4">
        <f>C19</f>
        <v>6.7028789999999997E-4</v>
      </c>
      <c r="I16" t="s">
        <v>17</v>
      </c>
    </row>
    <row r="17" spans="2:9" x14ac:dyDescent="0.25">
      <c r="B17" t="s">
        <v>27</v>
      </c>
      <c r="C17" s="11">
        <f>C16*C13</f>
        <v>325.06687681862269</v>
      </c>
      <c r="G17" t="s">
        <v>19</v>
      </c>
      <c r="H17" s="6">
        <f>H15/H16</f>
        <v>4.4414586151861917</v>
      </c>
      <c r="I17" t="s">
        <v>20</v>
      </c>
    </row>
    <row r="18" spans="2:9" x14ac:dyDescent="0.25">
      <c r="B18" t="s">
        <v>28</v>
      </c>
      <c r="C18" s="11">
        <f>C17*C10/1000</f>
        <v>0.67028789999999994</v>
      </c>
    </row>
    <row r="19" spans="2:9" x14ac:dyDescent="0.25">
      <c r="B19" t="s">
        <v>29</v>
      </c>
      <c r="C19" s="12">
        <f>C18/1000</f>
        <v>6.7028789999999997E-4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0.1429</v>
      </c>
      <c r="G22" t="s">
        <v>34</v>
      </c>
      <c r="H22" s="1">
        <v>10</v>
      </c>
    </row>
    <row r="23" spans="2:9" x14ac:dyDescent="0.25">
      <c r="B23" t="s">
        <v>35</v>
      </c>
      <c r="C23" s="13">
        <v>0.13020000000000001</v>
      </c>
    </row>
    <row r="24" spans="2:9" x14ac:dyDescent="0.25">
      <c r="B24" t="s">
        <v>41</v>
      </c>
      <c r="C24" s="1"/>
      <c r="G24" s="3" t="s">
        <v>13</v>
      </c>
      <c r="H24" s="14">
        <f>H7</f>
        <v>4.5267861736334403E-2</v>
      </c>
      <c r="I24" s="3" t="s">
        <v>14</v>
      </c>
    </row>
    <row r="25" spans="2:9" x14ac:dyDescent="0.25">
      <c r="B25" t="s">
        <v>36</v>
      </c>
      <c r="C25" s="8">
        <f>AVERAGE(C22:C24)</f>
        <v>0.13655</v>
      </c>
      <c r="G25" s="7" t="s">
        <v>19</v>
      </c>
      <c r="H25" s="14">
        <f>H24/C9*C14</f>
        <v>226.33930868167201</v>
      </c>
      <c r="I25" s="7" t="s">
        <v>38</v>
      </c>
    </row>
    <row r="26" spans="2:9" x14ac:dyDescent="0.25">
      <c r="B26" t="s">
        <v>37</v>
      </c>
      <c r="C26" s="8">
        <f>STDEV(C22:C24)</f>
        <v>8.9802561210691467E-3</v>
      </c>
      <c r="G26" s="3" t="s">
        <v>19</v>
      </c>
      <c r="H26" s="5">
        <f>H9</f>
        <v>67.534952870750615</v>
      </c>
      <c r="I26" s="3" t="s">
        <v>20</v>
      </c>
    </row>
    <row r="27" spans="2:9" x14ac:dyDescent="0.25">
      <c r="G27" s="3" t="s">
        <v>37</v>
      </c>
      <c r="H27" s="5">
        <f>H17</f>
        <v>4.4414586151861917</v>
      </c>
      <c r="I27" s="3" t="s"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F3C19-A4E0-418D-A659-60CE12AF03F2}">
  <dimension ref="B2:I27"/>
  <sheetViews>
    <sheetView workbookViewId="0">
      <selection activeCell="C24" sqref="A1:XFD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0.15720000000000001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2.5273311897106111E-5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25.273311897106112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5.1860836012861733E-2</v>
      </c>
      <c r="I7" t="s">
        <v>14</v>
      </c>
    </row>
    <row r="8" spans="2:9" x14ac:dyDescent="0.25">
      <c r="B8" t="s">
        <v>15</v>
      </c>
      <c r="C8" s="1">
        <v>0.05</v>
      </c>
      <c r="G8" t="s">
        <v>16</v>
      </c>
      <c r="H8" s="4">
        <f>C19</f>
        <v>6.7028790000000008E-4</v>
      </c>
      <c r="I8" t="s">
        <v>17</v>
      </c>
    </row>
    <row r="9" spans="2:9" x14ac:dyDescent="0.25">
      <c r="B9" t="s">
        <v>18</v>
      </c>
      <c r="C9" s="1">
        <v>2E-3</v>
      </c>
      <c r="G9" t="s">
        <v>19</v>
      </c>
      <c r="H9" s="2">
        <f>H7/H8</f>
        <v>77.370986426670882</v>
      </c>
      <c r="I9" t="s">
        <v>20</v>
      </c>
    </row>
    <row r="10" spans="2:9" x14ac:dyDescent="0.25">
      <c r="B10" t="s">
        <v>21</v>
      </c>
      <c r="C10" s="2">
        <f>SUM(C3:C9)</f>
        <v>2.0519999999999996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5.5154328932550713E-3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8.8672554553940057E-7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0.88672554553940053</v>
      </c>
      <c r="I14" t="s">
        <v>11</v>
      </c>
    </row>
    <row r="15" spans="2:9" x14ac:dyDescent="0.25">
      <c r="B15" t="s">
        <v>25</v>
      </c>
      <c r="C15" s="2">
        <f>C10/C9*C14</f>
        <v>10259.999999999998</v>
      </c>
      <c r="G15" t="s">
        <v>13</v>
      </c>
      <c r="H15" s="2">
        <f>H14/1000*C10</f>
        <v>1.8195608194468496E-3</v>
      </c>
      <c r="I15" t="s">
        <v>14</v>
      </c>
    </row>
    <row r="16" spans="2:9" x14ac:dyDescent="0.25">
      <c r="B16" t="s">
        <v>26</v>
      </c>
      <c r="C16" s="10">
        <f>C12/C15</f>
        <v>1.2207602339181289E-2</v>
      </c>
      <c r="G16" t="s">
        <v>16</v>
      </c>
      <c r="H16" s="4">
        <f>C19</f>
        <v>6.7028790000000008E-4</v>
      </c>
      <c r="I16" t="s">
        <v>17</v>
      </c>
    </row>
    <row r="17" spans="2:9" x14ac:dyDescent="0.25">
      <c r="B17" t="s">
        <v>27</v>
      </c>
      <c r="C17" s="11">
        <f>C16*C13</f>
        <v>326.65102339181294</v>
      </c>
      <c r="G17" t="s">
        <v>19</v>
      </c>
      <c r="H17" s="6">
        <f>H15/H16</f>
        <v>2.7145959511530036</v>
      </c>
      <c r="I17" t="s">
        <v>20</v>
      </c>
    </row>
    <row r="18" spans="2:9" x14ac:dyDescent="0.25">
      <c r="B18" t="s">
        <v>28</v>
      </c>
      <c r="C18" s="11">
        <f>C17*C10/1000</f>
        <v>0.67028790000000005</v>
      </c>
    </row>
    <row r="19" spans="2:9" x14ac:dyDescent="0.25">
      <c r="B19" t="s">
        <v>29</v>
      </c>
      <c r="C19" s="12">
        <f>C18/1000</f>
        <v>6.7028790000000008E-4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0.16109999999999999</v>
      </c>
      <c r="G22" t="s">
        <v>34</v>
      </c>
      <c r="H22" s="1">
        <v>10</v>
      </c>
    </row>
    <row r="23" spans="2:9" x14ac:dyDescent="0.25">
      <c r="B23" t="s">
        <v>35</v>
      </c>
      <c r="C23" s="13">
        <v>0.15329999999999999</v>
      </c>
    </row>
    <row r="24" spans="2:9" x14ac:dyDescent="0.25">
      <c r="B24" t="s">
        <v>41</v>
      </c>
      <c r="C24" s="1"/>
      <c r="G24" s="3" t="s">
        <v>13</v>
      </c>
      <c r="H24" s="14">
        <f>H7</f>
        <v>5.1860836012861733E-2</v>
      </c>
      <c r="I24" s="3" t="s">
        <v>14</v>
      </c>
    </row>
    <row r="25" spans="2:9" x14ac:dyDescent="0.25">
      <c r="B25" t="s">
        <v>36</v>
      </c>
      <c r="C25" s="8">
        <f>AVERAGE(C22:C24)</f>
        <v>0.15720000000000001</v>
      </c>
      <c r="G25" s="7" t="s">
        <v>19</v>
      </c>
      <c r="H25" s="14">
        <f>H24/C9*C14</f>
        <v>259.30418006430864</v>
      </c>
      <c r="I25" s="7" t="s">
        <v>38</v>
      </c>
    </row>
    <row r="26" spans="2:9" x14ac:dyDescent="0.25">
      <c r="B26" t="s">
        <v>37</v>
      </c>
      <c r="C26" s="8">
        <f>STDEV(C22:C24)</f>
        <v>5.5154328932550713E-3</v>
      </c>
      <c r="G26" s="3" t="s">
        <v>19</v>
      </c>
      <c r="H26" s="5">
        <f>H9</f>
        <v>77.370986426670882</v>
      </c>
      <c r="I26" s="3" t="s">
        <v>20</v>
      </c>
    </row>
    <row r="27" spans="2:9" x14ac:dyDescent="0.25">
      <c r="G27" s="3" t="s">
        <v>37</v>
      </c>
      <c r="H27" s="5">
        <f>H17</f>
        <v>2.7145959511530036</v>
      </c>
      <c r="I27" s="3" t="s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B5148-3533-44F0-85A4-79D3678F9F6D}">
  <dimension ref="B2:I27"/>
  <sheetViews>
    <sheetView workbookViewId="0">
      <selection activeCell="C24" sqref="A1:XFD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1.9</v>
      </c>
      <c r="G3" t="s">
        <v>2</v>
      </c>
      <c r="H3" s="1">
        <v>6220</v>
      </c>
      <c r="I3" t="s">
        <v>3</v>
      </c>
    </row>
    <row r="4" spans="2:9" x14ac:dyDescent="0.25">
      <c r="B4" t="s">
        <v>4</v>
      </c>
      <c r="C4" s="1">
        <v>0</v>
      </c>
      <c r="G4" t="s">
        <v>5</v>
      </c>
      <c r="H4" s="4">
        <f>C25</f>
        <v>0.23804999999999998</v>
      </c>
      <c r="I4" t="s">
        <v>6</v>
      </c>
    </row>
    <row r="5" spans="2:9" x14ac:dyDescent="0.25">
      <c r="B5" t="s">
        <v>7</v>
      </c>
      <c r="C5" s="1">
        <v>0</v>
      </c>
      <c r="G5" t="s">
        <v>8</v>
      </c>
      <c r="H5" s="2">
        <f>H4/H3</f>
        <v>3.8271704180064309E-5</v>
      </c>
      <c r="I5" t="s">
        <v>9</v>
      </c>
    </row>
    <row r="6" spans="2:9" x14ac:dyDescent="0.25">
      <c r="B6" t="s">
        <v>10</v>
      </c>
      <c r="C6" s="1">
        <v>0.1</v>
      </c>
      <c r="G6" t="s">
        <v>8</v>
      </c>
      <c r="H6" s="2">
        <f>H5*1000000</f>
        <v>38.271704180064312</v>
      </c>
      <c r="I6" t="s">
        <v>11</v>
      </c>
    </row>
    <row r="7" spans="2:9" x14ac:dyDescent="0.25">
      <c r="B7" t="s">
        <v>12</v>
      </c>
      <c r="C7" s="1">
        <v>0</v>
      </c>
      <c r="G7" t="s">
        <v>13</v>
      </c>
      <c r="H7" s="9">
        <f>H6/1000*C10</f>
        <v>7.8227363344051462E-2</v>
      </c>
      <c r="I7" t="s">
        <v>14</v>
      </c>
    </row>
    <row r="8" spans="2:9" x14ac:dyDescent="0.25">
      <c r="B8" t="s">
        <v>15</v>
      </c>
      <c r="C8" s="1">
        <v>0.04</v>
      </c>
      <c r="G8" t="s">
        <v>16</v>
      </c>
      <c r="H8" s="4">
        <f>C19</f>
        <v>1.3405758000000002E-3</v>
      </c>
      <c r="I8" t="s">
        <v>17</v>
      </c>
    </row>
    <row r="9" spans="2:9" x14ac:dyDescent="0.25">
      <c r="B9" t="s">
        <v>18</v>
      </c>
      <c r="C9" s="1">
        <v>4.0000000000000001E-3</v>
      </c>
      <c r="G9" t="s">
        <v>19</v>
      </c>
      <c r="H9" s="2">
        <f>H7/H8</f>
        <v>58.353554751660781</v>
      </c>
      <c r="I9" t="s">
        <v>20</v>
      </c>
    </row>
    <row r="10" spans="2:9" x14ac:dyDescent="0.25">
      <c r="B10" t="s">
        <v>21</v>
      </c>
      <c r="C10" s="2">
        <f>SUM(C3:C9)</f>
        <v>2.044</v>
      </c>
    </row>
    <row r="12" spans="2:9" x14ac:dyDescent="0.25">
      <c r="B12" t="s">
        <v>22</v>
      </c>
      <c r="C12" s="15">
        <f>167*0.75</f>
        <v>125.25</v>
      </c>
      <c r="G12" t="s">
        <v>5</v>
      </c>
      <c r="H12" s="16">
        <f>C26</f>
        <v>9.8287842584930066E-3</v>
      </c>
      <c r="I12" t="s">
        <v>6</v>
      </c>
    </row>
    <row r="13" spans="2:9" x14ac:dyDescent="0.25">
      <c r="B13" t="s">
        <v>23</v>
      </c>
      <c r="C13" s="1">
        <v>26758</v>
      </c>
      <c r="G13" t="s">
        <v>8</v>
      </c>
      <c r="H13" s="2">
        <f>H12/H3</f>
        <v>1.5801903952561105E-6</v>
      </c>
      <c r="I13" t="s">
        <v>9</v>
      </c>
    </row>
    <row r="14" spans="2:9" x14ac:dyDescent="0.25">
      <c r="B14" t="s">
        <v>24</v>
      </c>
      <c r="C14" s="1">
        <v>10</v>
      </c>
      <c r="G14" t="s">
        <v>8</v>
      </c>
      <c r="H14" s="2">
        <f>H13*1000000</f>
        <v>1.5801903952561105</v>
      </c>
      <c r="I14" t="s">
        <v>11</v>
      </c>
    </row>
    <row r="15" spans="2:9" x14ac:dyDescent="0.25">
      <c r="B15" t="s">
        <v>25</v>
      </c>
      <c r="C15" s="2">
        <f>C10/C9*C14</f>
        <v>5110</v>
      </c>
      <c r="G15" t="s">
        <v>13</v>
      </c>
      <c r="H15" s="2">
        <f>H14/1000*C10</f>
        <v>3.2299091679034901E-3</v>
      </c>
      <c r="I15" t="s">
        <v>14</v>
      </c>
    </row>
    <row r="16" spans="2:9" x14ac:dyDescent="0.25">
      <c r="B16" t="s">
        <v>26</v>
      </c>
      <c r="C16" s="10">
        <f>C12/C15</f>
        <v>2.4510763209393348E-2</v>
      </c>
      <c r="G16" t="s">
        <v>16</v>
      </c>
      <c r="H16" s="4">
        <f>C19</f>
        <v>1.3405758000000002E-3</v>
      </c>
      <c r="I16" t="s">
        <v>17</v>
      </c>
    </row>
    <row r="17" spans="2:9" x14ac:dyDescent="0.25">
      <c r="B17" t="s">
        <v>27</v>
      </c>
      <c r="C17" s="11">
        <f>C16*C13</f>
        <v>655.85900195694717</v>
      </c>
      <c r="G17" t="s">
        <v>19</v>
      </c>
      <c r="H17" s="6">
        <f>H15/H16</f>
        <v>2.409344677043618</v>
      </c>
      <c r="I17" t="s">
        <v>20</v>
      </c>
    </row>
    <row r="18" spans="2:9" x14ac:dyDescent="0.25">
      <c r="B18" t="s">
        <v>28</v>
      </c>
      <c r="C18" s="11">
        <f>C17*C10/1000</f>
        <v>1.3405758000000001</v>
      </c>
    </row>
    <row r="19" spans="2:9" x14ac:dyDescent="0.25">
      <c r="B19" t="s">
        <v>29</v>
      </c>
      <c r="C19" s="12">
        <f>C18/1000</f>
        <v>1.3405758000000002E-3</v>
      </c>
    </row>
    <row r="20" spans="2:9" x14ac:dyDescent="0.25">
      <c r="G20" t="s">
        <v>30</v>
      </c>
      <c r="H20" s="1" t="s">
        <v>39</v>
      </c>
    </row>
    <row r="21" spans="2:9" x14ac:dyDescent="0.25">
      <c r="B21" t="s">
        <v>31</v>
      </c>
      <c r="G21" t="s">
        <v>32</v>
      </c>
      <c r="H21" s="1" t="s">
        <v>40</v>
      </c>
    </row>
    <row r="22" spans="2:9" x14ac:dyDescent="0.25">
      <c r="B22" t="s">
        <v>33</v>
      </c>
      <c r="C22" s="13">
        <v>0.245</v>
      </c>
      <c r="G22" t="s">
        <v>34</v>
      </c>
      <c r="H22" s="1">
        <v>10</v>
      </c>
    </row>
    <row r="23" spans="2:9" x14ac:dyDescent="0.25">
      <c r="B23" t="s">
        <v>35</v>
      </c>
      <c r="C23" s="13">
        <v>0.2311</v>
      </c>
    </row>
    <row r="24" spans="2:9" x14ac:dyDescent="0.25">
      <c r="B24" t="s">
        <v>41</v>
      </c>
      <c r="C24" s="1"/>
      <c r="G24" s="3" t="s">
        <v>13</v>
      </c>
      <c r="H24" s="14">
        <f>H7</f>
        <v>7.8227363344051462E-2</v>
      </c>
      <c r="I24" s="3" t="s">
        <v>14</v>
      </c>
    </row>
    <row r="25" spans="2:9" x14ac:dyDescent="0.25">
      <c r="B25" t="s">
        <v>36</v>
      </c>
      <c r="C25" s="8">
        <f>AVERAGE(C22:C24)</f>
        <v>0.23804999999999998</v>
      </c>
      <c r="G25" s="7" t="s">
        <v>19</v>
      </c>
      <c r="H25" s="14">
        <f>H24/C9*C14</f>
        <v>195.56840836012864</v>
      </c>
      <c r="I25" s="7" t="s">
        <v>38</v>
      </c>
    </row>
    <row r="26" spans="2:9" x14ac:dyDescent="0.25">
      <c r="B26" t="s">
        <v>37</v>
      </c>
      <c r="C26" s="8">
        <f>STDEV(C22:C24)</f>
        <v>9.8287842584930066E-3</v>
      </c>
      <c r="G26" s="3" t="s">
        <v>19</v>
      </c>
      <c r="H26" s="5">
        <f>H9</f>
        <v>58.353554751660781</v>
      </c>
      <c r="I26" s="3" t="s">
        <v>20</v>
      </c>
    </row>
    <row r="27" spans="2:9" x14ac:dyDescent="0.25">
      <c r="G27" s="3" t="s">
        <v>37</v>
      </c>
      <c r="H27" s="5">
        <f>H17</f>
        <v>2.409344677043618</v>
      </c>
      <c r="I27" s="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day 1</vt:lpstr>
      <vt:lpstr>day 4</vt:lpstr>
      <vt:lpstr>day 7</vt:lpstr>
      <vt:lpstr>day 14</vt:lpstr>
      <vt:lpstr>day 14 tris</vt:lpstr>
      <vt:lpstr>day 21</vt:lpstr>
      <vt:lpstr>day 21 tris</vt:lpstr>
      <vt:lpstr>Day 28 </vt:lpstr>
      <vt:lpstr>Day 38</vt:lpstr>
      <vt:lpstr>Day 44</vt:lpstr>
      <vt:lpstr>time course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TUD206883</dc:creator>
  <cp:lastModifiedBy>Ewald Jongkind</cp:lastModifiedBy>
  <dcterms:created xsi:type="dcterms:W3CDTF">2024-01-09T16:22:01Z</dcterms:created>
  <dcterms:modified xsi:type="dcterms:W3CDTF">2024-03-01T07:37:33Z</dcterms:modified>
</cp:coreProperties>
</file>