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wwdo\Documents\Word documenten\Management of technology\master thesis\"/>
    </mc:Choice>
  </mc:AlternateContent>
  <xr:revisionPtr revIDLastSave="0" documentId="13_ncr:1_{E99CC4F0-4AF3-4B3B-A5FE-21934DE85B2F}" xr6:coauthVersionLast="47" xr6:coauthVersionMax="47" xr10:uidLastSave="{00000000-0000-0000-0000-000000000000}"/>
  <bookViews>
    <workbookView xWindow="-120" yWindow="-120" windowWidth="29040" windowHeight="15840" activeTab="1" xr2:uid="{412E88EA-AE10-4074-A530-1C9F9539116A}"/>
  </bookViews>
  <sheets>
    <sheet name="Model one scenario" sheetId="1" r:id="rId1"/>
    <sheet name="Model changing scenario'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2" l="1"/>
  <c r="B2" i="2"/>
  <c r="B121" i="1" l="1"/>
  <c r="B104" i="1"/>
  <c r="B87" i="1"/>
  <c r="B70" i="1"/>
  <c r="B53" i="1"/>
  <c r="B36" i="1"/>
  <c r="B19" i="1"/>
  <c r="B8" i="1"/>
  <c r="B2" i="1"/>
  <c r="I6" i="2"/>
  <c r="I7" i="2"/>
  <c r="I8" i="2"/>
  <c r="I9" i="2"/>
  <c r="I10" i="2"/>
  <c r="I21" i="2" s="1"/>
  <c r="I11" i="2"/>
  <c r="I22" i="2" s="1"/>
  <c r="I5" i="2"/>
  <c r="I16" i="2" s="1"/>
  <c r="I4" i="2"/>
  <c r="I3" i="2"/>
  <c r="I14" i="2" s="1"/>
  <c r="B9" i="1"/>
  <c r="B11" i="1"/>
  <c r="E15" i="1"/>
  <c r="E14" i="1"/>
  <c r="E13" i="1"/>
  <c r="E12" i="1"/>
  <c r="E11" i="1"/>
  <c r="E10" i="1"/>
  <c r="E7" i="1"/>
  <c r="E9" i="1"/>
  <c r="E8" i="1"/>
  <c r="E6" i="1"/>
  <c r="E5" i="1"/>
  <c r="E4" i="1"/>
  <c r="E3" i="1"/>
  <c r="I18" i="2"/>
  <c r="I19" i="2"/>
  <c r="I20" i="2"/>
  <c r="I15" i="2"/>
  <c r="I17" i="2"/>
  <c r="H15" i="2" l="1"/>
  <c r="H16" i="2"/>
  <c r="H17" i="2"/>
  <c r="H18" i="2"/>
  <c r="H19" i="2"/>
  <c r="H20" i="2"/>
  <c r="H21" i="2"/>
  <c r="H22" i="2"/>
  <c r="H14" i="2"/>
  <c r="H4" i="2"/>
  <c r="H5" i="2"/>
  <c r="H6" i="2"/>
  <c r="H7" i="2"/>
  <c r="H8" i="2"/>
  <c r="H9" i="2"/>
  <c r="H10" i="2"/>
  <c r="H11" i="2"/>
  <c r="H3" i="2"/>
  <c r="B26" i="1"/>
  <c r="B9" i="2"/>
  <c r="B179" i="1"/>
  <c r="B185" i="1" s="1"/>
  <c r="B162" i="1"/>
  <c r="B145" i="1"/>
  <c r="B128" i="1"/>
  <c r="B111" i="1"/>
  <c r="B94" i="1"/>
  <c r="B77" i="1"/>
  <c r="B60" i="1"/>
  <c r="B43" i="1"/>
  <c r="B8" i="2"/>
  <c r="B178" i="1"/>
  <c r="B186" i="1" s="1"/>
  <c r="B161" i="1"/>
  <c r="B144" i="1"/>
  <c r="B152" i="1" s="1"/>
  <c r="B127" i="1"/>
  <c r="B110" i="1"/>
  <c r="B93" i="1"/>
  <c r="B76" i="1"/>
  <c r="B59" i="1"/>
  <c r="B42" i="1"/>
  <c r="B50" i="1" s="1"/>
  <c r="B25" i="1"/>
  <c r="B15" i="1"/>
  <c r="E22" i="2"/>
  <c r="E15" i="2"/>
  <c r="E16" i="2"/>
  <c r="E17" i="2"/>
  <c r="E18" i="2"/>
  <c r="E19" i="2"/>
  <c r="E20" i="2"/>
  <c r="E21" i="2"/>
  <c r="B14" i="2"/>
  <c r="E40" i="2" s="1"/>
  <c r="B184" i="1"/>
  <c r="B167" i="1"/>
  <c r="B150" i="1"/>
  <c r="B67" i="1"/>
  <c r="B133" i="1"/>
  <c r="B116" i="1"/>
  <c r="B99" i="1"/>
  <c r="B82" i="1"/>
  <c r="B65" i="1"/>
  <c r="B48" i="1"/>
  <c r="B31" i="1"/>
  <c r="B14" i="1"/>
  <c r="E37" i="2" l="1"/>
  <c r="E44" i="2"/>
  <c r="B84" i="1"/>
  <c r="B49" i="1"/>
  <c r="B135" i="1"/>
  <c r="B33" i="1"/>
  <c r="B83" i="1"/>
  <c r="E41" i="2"/>
  <c r="E43" i="2"/>
  <c r="E42" i="2"/>
  <c r="E39" i="2"/>
  <c r="F25" i="2"/>
  <c r="G28" i="2"/>
  <c r="G21" i="2"/>
  <c r="E36" i="2"/>
  <c r="E38" i="2"/>
  <c r="F26" i="2"/>
  <c r="F17" i="2"/>
  <c r="F31" i="2"/>
  <c r="B16" i="2"/>
  <c r="G36" i="2" s="1"/>
  <c r="G15" i="2"/>
  <c r="G29" i="2"/>
  <c r="B118" i="1"/>
  <c r="F22" i="2"/>
  <c r="F16" i="2"/>
  <c r="F30" i="2"/>
  <c r="F21" i="2"/>
  <c r="F15" i="2"/>
  <c r="F29" i="2"/>
  <c r="B15" i="2"/>
  <c r="F20" i="2"/>
  <c r="F14" i="2"/>
  <c r="F28" i="2"/>
  <c r="F19" i="2"/>
  <c r="F33" i="2"/>
  <c r="F27" i="2"/>
  <c r="F18" i="2"/>
  <c r="F32" i="2"/>
  <c r="G20" i="2"/>
  <c r="G25" i="2"/>
  <c r="G19" i="2"/>
  <c r="G33" i="2"/>
  <c r="G27" i="2"/>
  <c r="G18" i="2"/>
  <c r="G32" i="2"/>
  <c r="G26" i="2"/>
  <c r="G14" i="2"/>
  <c r="G17" i="2"/>
  <c r="G31" i="2"/>
  <c r="G22" i="2"/>
  <c r="G16" i="2"/>
  <c r="G30" i="2"/>
  <c r="B100" i="1"/>
  <c r="B169" i="1"/>
  <c r="B168" i="1"/>
  <c r="B151" i="1"/>
  <c r="B101" i="1"/>
  <c r="B134" i="1"/>
  <c r="B117" i="1"/>
  <c r="B66" i="1"/>
  <c r="B32" i="1"/>
  <c r="B16" i="1"/>
  <c r="G38" i="2" l="1"/>
  <c r="G44" i="2"/>
  <c r="G37" i="2"/>
  <c r="G42" i="2"/>
  <c r="G39" i="2"/>
  <c r="G43" i="2"/>
  <c r="G41" i="2"/>
  <c r="G40" i="2"/>
  <c r="F38" i="2"/>
  <c r="F44" i="2"/>
  <c r="F39" i="2"/>
  <c r="F36" i="2"/>
  <c r="F40" i="2"/>
  <c r="F41" i="2"/>
  <c r="F42" i="2"/>
  <c r="F37" i="2"/>
  <c r="F43" i="2"/>
</calcChain>
</file>

<file path=xl/sharedStrings.xml><?xml version="1.0" encoding="utf-8"?>
<sst xmlns="http://schemas.openxmlformats.org/spreadsheetml/2006/main" count="259" uniqueCount="58">
  <si>
    <t>Subsidies for CCS per CO2 captured</t>
  </si>
  <si>
    <t>Subsidies for electrolysis per hydrogen produced</t>
  </si>
  <si>
    <t>CO2 emissions (ton) per (kg) hydrogen produced using SMR</t>
  </si>
  <si>
    <t>CCS capture rate in %</t>
  </si>
  <si>
    <t>Unit of electricity required per unit hydrogen produced (MWh/kg)</t>
  </si>
  <si>
    <t>Price of electricity (eur/MWh)</t>
  </si>
  <si>
    <t>opex</t>
  </si>
  <si>
    <t>capex</t>
  </si>
  <si>
    <t>Price of hydrogen green (eur/kg)</t>
  </si>
  <si>
    <t>Price of hydrogen blue (eur/kg)</t>
  </si>
  <si>
    <t>Price of hydrogen grey (eur/kg)</t>
  </si>
  <si>
    <t>MWh natural gas required per kg hydrogen produced grey (MWh/kg)</t>
  </si>
  <si>
    <t>MWh natural gas required per kg hydrogen produced blue (MWh/kg)</t>
  </si>
  <si>
    <t>Alternative scenario 1 (electricity price 50 eur/MWh everything else being equal)</t>
  </si>
  <si>
    <t>Alternative scenario 2 (electricity price 50 eur/MWh carbon price 100 eur/ton CO2)</t>
  </si>
  <si>
    <t>Alternative scenario 3 (electricity price 50 eur/MWh carbon price 60 eur/ton CO2)</t>
  </si>
  <si>
    <t>Alternative scenario 4 (electricity price 150 eur/MWh)</t>
  </si>
  <si>
    <t>Alternative scenario 5 (electricity price 75 eur/MWh)</t>
  </si>
  <si>
    <t>Alternative scenario 6 (electricity price 40 eur/MWh)</t>
  </si>
  <si>
    <t>Alternative scenario 7 (electricity price 30 eur/MWh)</t>
  </si>
  <si>
    <t>Price of natural gas (eur/MWh)</t>
  </si>
  <si>
    <t>Current scenario 20/12/2021</t>
  </si>
  <si>
    <t>Price of natural gas scenario's (eur/MWh)</t>
  </si>
  <si>
    <t>Price of electricity scenario's (eur/MWh)</t>
  </si>
  <si>
    <t>Price of carbon scenario's (eur/ton CO2)</t>
  </si>
  <si>
    <t>Price of carbon (eur/ton CO2)</t>
  </si>
  <si>
    <t>Price of green hydrogen scenario's (eur/kg)</t>
  </si>
  <si>
    <t>Price of blue hydrogen scenario's changing price of natural gas (eur/kg)</t>
  </si>
  <si>
    <t>Price of grey hydrogen scenario's changing price of natural gas (eur/kg)</t>
  </si>
  <si>
    <t>Price of blue hydrogen scenario's changing price of carbon (eur/kg)</t>
  </si>
  <si>
    <t>Price of grey hydrogen scenario's changing price of carbon (eur/kg)</t>
  </si>
  <si>
    <t>Price of green hydrogen current scenario (eur/kg)</t>
  </si>
  <si>
    <t>Price of blue hydrogen current scenario (eur/kg)</t>
  </si>
  <si>
    <t>Price of grey hydrogen current scenario (eur/kg)</t>
  </si>
  <si>
    <t>Possible future scenario's</t>
  </si>
  <si>
    <t>Price of electricity 75% of price of natural gas scenario's (eur/MWh)</t>
  </si>
  <si>
    <t>Price of green hydrogen with price of electricity 75% of price of natural gas</t>
  </si>
  <si>
    <t>Ratio of electricity price vs gas price</t>
  </si>
  <si>
    <t>Date in 2021</t>
  </si>
  <si>
    <t>5 January</t>
  </si>
  <si>
    <t>1 February</t>
  </si>
  <si>
    <t>1 March</t>
  </si>
  <si>
    <t>1 April</t>
  </si>
  <si>
    <t>1 June</t>
  </si>
  <si>
    <t>1 July</t>
  </si>
  <si>
    <t>1 Sep</t>
  </si>
  <si>
    <t>1 Oct</t>
  </si>
  <si>
    <t>1 Nov</t>
  </si>
  <si>
    <t>1 Dec</t>
  </si>
  <si>
    <t>3 May</t>
  </si>
  <si>
    <t>2 Aug</t>
  </si>
  <si>
    <t>Average</t>
  </si>
  <si>
    <t>Alternative scenario 9 (price of natural gas and price of electricity 150 eur/MWh)</t>
  </si>
  <si>
    <t>Alternative scenario 10 (price of natural gas and price of electricity 75 eur/MWh)</t>
  </si>
  <si>
    <t>Price of electricity 238% of price of natural gas scenario's (eur/MWh)</t>
  </si>
  <si>
    <t>Price of green hydrogen with price of electricity 238% of price of natural gas</t>
  </si>
  <si>
    <t>Alternative scenario 8 (price of natural gas 200 eur/MWh)</t>
  </si>
  <si>
    <t>MWh of electricity required per kg hydrogen produced (MWh/kg)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</si>
</sst>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222222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0" fontId="0" fillId="0" borderId="0" xfId="0" applyBorder="1"/>
    <xf numFmtId="9" fontId="0" fillId="0" borderId="0" xfId="1" applyFont="1" applyBorder="1"/>
    <xf numFmtId="0" fontId="0" fillId="3" borderId="0" xfId="0" applyFill="1"/>
    <xf numFmtId="0" fontId="0" fillId="0" borderId="0" xfId="0" applyAlignment="1">
      <alignment wrapText="1"/>
    </xf>
    <xf numFmtId="2" fontId="0" fillId="0" borderId="0" xfId="0" applyNumberFormat="1" applyBorder="1"/>
    <xf numFmtId="0" fontId="0" fillId="2" borderId="0" xfId="0" applyFill="1" applyBorder="1"/>
    <xf numFmtId="0" fontId="0" fillId="2" borderId="0" xfId="0" applyFill="1"/>
    <xf numFmtId="2" fontId="0" fillId="0" borderId="0" xfId="0" applyNumberFormat="1"/>
    <xf numFmtId="2" fontId="0" fillId="0" borderId="0" xfId="0" applyNumberFormat="1" applyAlignment="1">
      <alignment wrapText="1"/>
    </xf>
    <xf numFmtId="49" fontId="4" fillId="0" borderId="2" xfId="0" applyNumberFormat="1" applyFont="1" applyBorder="1"/>
    <xf numFmtId="2" fontId="0" fillId="0" borderId="3" xfId="0" applyNumberFormat="1" applyBorder="1"/>
    <xf numFmtId="2" fontId="0" fillId="0" borderId="4" xfId="0" applyNumberFormat="1" applyBorder="1"/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14" fontId="0" fillId="0" borderId="7" xfId="0" applyNumberFormat="1" applyBorder="1"/>
    <xf numFmtId="0" fontId="0" fillId="0" borderId="8" xfId="0" applyBorder="1"/>
    <xf numFmtId="49" fontId="0" fillId="0" borderId="8" xfId="0" applyNumberFormat="1" applyBorder="1"/>
    <xf numFmtId="49" fontId="0" fillId="0" borderId="9" xfId="0" applyNumberFormat="1" applyBorder="1"/>
    <xf numFmtId="0" fontId="3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2" applyBorder="1" applyAlignment="1">
      <alignment wrapText="1"/>
    </xf>
    <xf numFmtId="2" fontId="4" fillId="0" borderId="2" xfId="0" applyNumberFormat="1" applyFont="1" applyBorder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</c:f>
              <c:strCache>
                <c:ptCount val="1"/>
                <c:pt idx="0">
                  <c:v>Current scenario 20/12/2021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C68-40E6-9E9A-5CB726A80A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'Model one scenario'!$B$14:$B$16</c:f>
              <c:numCache>
                <c:formatCode>0.00</c:formatCode>
                <c:ptCount val="3"/>
                <c:pt idx="0">
                  <c:v>18.399779999999996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B2E-43D4-81DE-17813F666CA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scenario'!$A$154</c:f>
              <c:strCache>
                <c:ptCount val="1"/>
                <c:pt idx="0">
                  <c:v>Alternative scenario 9 (price of natural gas and price of electricity 150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scenario'!$B$167,'Model one scenario'!$B$168,'Model one scenario'!$B$169)</c:f>
              <c:numCache>
                <c:formatCode>0.00</c:formatCode>
                <c:ptCount val="3"/>
                <c:pt idx="0">
                  <c:v>7.6499999999999995</c:v>
                </c:pt>
                <c:pt idx="1">
                  <c:v>7.3247759527132272</c:v>
                </c:pt>
                <c:pt idx="2">
                  <c:v>7.3737716610293331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D-428F-8F3C-41239C0C731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scenario'!$A$171</c:f>
              <c:strCache>
                <c:ptCount val="1"/>
                <c:pt idx="0">
                  <c:v>Alternative scenario 10 (price of natural gas and price of electricity 75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scenario'!$B$184,'Model one scenario'!$B$185,'Model one scenario'!$B$186)</c:f>
              <c:numCache>
                <c:formatCode>0.00</c:formatCode>
                <c:ptCount val="3"/>
                <c:pt idx="0">
                  <c:v>3.8249999999999997</c:v>
                </c:pt>
                <c:pt idx="1">
                  <c:v>3.7055808693798937</c:v>
                </c:pt>
                <c:pt idx="2">
                  <c:v>4.0795484943626663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DD-40AC-9A76-F73B43AC7A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'Model changing scenario''s'!$E$13</c:f>
              <c:strCache>
                <c:ptCount val="1"/>
                <c:pt idx="0">
                  <c:v>Price of green hydrogen scenario's (eur/kg)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scenario''s'!$E$14:$E$22</c:f>
              <c:numCache>
                <c:formatCode>0.00</c:formatCode>
                <c:ptCount val="9"/>
                <c:pt idx="0">
                  <c:v>1.5299999999999998</c:v>
                </c:pt>
                <c:pt idx="1">
                  <c:v>2.5499999999999998</c:v>
                </c:pt>
                <c:pt idx="2">
                  <c:v>3.8249999999999997</c:v>
                </c:pt>
                <c:pt idx="3">
                  <c:v>5.0999999999999996</c:v>
                </c:pt>
                <c:pt idx="4">
                  <c:v>6.375</c:v>
                </c:pt>
                <c:pt idx="5">
                  <c:v>7.6499999999999995</c:v>
                </c:pt>
                <c:pt idx="6">
                  <c:v>10.199999999999999</c:v>
                </c:pt>
                <c:pt idx="7">
                  <c:v>15.299999999999999</c:v>
                </c:pt>
                <c:pt idx="8">
                  <c:v>25.5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81F6-4714-AF79-6A8CBA86C414}"/>
            </c:ext>
          </c:extLst>
        </c:ser>
        <c:ser>
          <c:idx val="1"/>
          <c:order val="1"/>
          <c:tx>
            <c:strRef>
              <c:f>'Model changing scenario''s'!$F$13</c:f>
              <c:strCache>
                <c:ptCount val="1"/>
                <c:pt idx="0">
                  <c:v>Price of blue hydrogen scenario's changing price of natural gas (eur/kg)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scenario''s'!$F$14:$F$22</c:f>
              <c:numCache>
                <c:formatCode>0.00</c:formatCode>
                <c:ptCount val="9"/>
                <c:pt idx="0">
                  <c:v>1.5340638193798934</c:v>
                </c:pt>
                <c:pt idx="1">
                  <c:v>2.499182508268782</c:v>
                </c:pt>
                <c:pt idx="2">
                  <c:v>3.7055808693798937</c:v>
                </c:pt>
                <c:pt idx="3">
                  <c:v>4.9119792304910046</c:v>
                </c:pt>
                <c:pt idx="4">
                  <c:v>6.1183775916021164</c:v>
                </c:pt>
                <c:pt idx="5">
                  <c:v>7.3247759527132272</c:v>
                </c:pt>
                <c:pt idx="6">
                  <c:v>9.7375726749354481</c:v>
                </c:pt>
                <c:pt idx="7">
                  <c:v>14.563166119379893</c:v>
                </c:pt>
                <c:pt idx="8">
                  <c:v>24.214353008268784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81F6-4714-AF79-6A8CBA86C414}"/>
            </c:ext>
          </c:extLst>
        </c:ser>
        <c:ser>
          <c:idx val="2"/>
          <c:order val="2"/>
          <c:tx>
            <c:strRef>
              <c:f>'Model changing scenario''s'!$G$13</c:f>
              <c:strCache>
                <c:ptCount val="1"/>
                <c:pt idx="0">
                  <c:v>Price of grey hydrogen scenario's changing price of natural gas (eur/kg)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scenario''s'!$G$14:$G$22</c:f>
              <c:numCache>
                <c:formatCode>0.00</c:formatCode>
                <c:ptCount val="9"/>
                <c:pt idx="0">
                  <c:v>2.1030145943626666</c:v>
                </c:pt>
                <c:pt idx="1">
                  <c:v>2.9814741054737772</c:v>
                </c:pt>
                <c:pt idx="2">
                  <c:v>4.0795484943626663</c:v>
                </c:pt>
                <c:pt idx="3">
                  <c:v>5.177622883251555</c:v>
                </c:pt>
                <c:pt idx="4">
                  <c:v>6.2756972721404436</c:v>
                </c:pt>
                <c:pt idx="5">
                  <c:v>7.3737716610293331</c:v>
                </c:pt>
                <c:pt idx="6">
                  <c:v>9.5699204388071095</c:v>
                </c:pt>
                <c:pt idx="7">
                  <c:v>13.962217994362666</c:v>
                </c:pt>
                <c:pt idx="8">
                  <c:v>22.746813105473773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81F6-4714-AF79-6A8CBA86C414}"/>
            </c:ext>
          </c:extLst>
        </c:ser>
        <c:ser>
          <c:idx val="3"/>
          <c:order val="3"/>
          <c:tx>
            <c:strRef>
              <c:f>'Model changing scenario''s'!$E$35</c:f>
              <c:strCache>
                <c:ptCount val="1"/>
                <c:pt idx="0">
                  <c:v>Price of green hydrogen current scenario (eur/kg)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scenario''s'!$E$36:$E$44</c:f>
              <c:numCache>
                <c:formatCode>0.00</c:formatCode>
                <c:ptCount val="9"/>
                <c:pt idx="0">
                  <c:v>18.399779999999996</c:v>
                </c:pt>
                <c:pt idx="1">
                  <c:v>18.399779999999996</c:v>
                </c:pt>
                <c:pt idx="2">
                  <c:v>18.399779999999996</c:v>
                </c:pt>
                <c:pt idx="3">
                  <c:v>18.399779999999996</c:v>
                </c:pt>
                <c:pt idx="4">
                  <c:v>18.399779999999996</c:v>
                </c:pt>
                <c:pt idx="5">
                  <c:v>18.399779999999996</c:v>
                </c:pt>
                <c:pt idx="6">
                  <c:v>18.399779999999996</c:v>
                </c:pt>
                <c:pt idx="7">
                  <c:v>18.399779999999996</c:v>
                </c:pt>
                <c:pt idx="8">
                  <c:v>18.399779999999996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81F6-4714-AF79-6A8CBA86C414}"/>
            </c:ext>
          </c:extLst>
        </c:ser>
        <c:ser>
          <c:idx val="4"/>
          <c:order val="4"/>
          <c:tx>
            <c:strRef>
              <c:f>'Model changing scenario''s'!$F$35</c:f>
              <c:strCache>
                <c:ptCount val="1"/>
                <c:pt idx="0">
                  <c:v>Price of blue hydrogen current scenario (eur/kg)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scenario''s'!$F$36:$F$44</c:f>
              <c:numCache>
                <c:formatCode>0.00</c:formatCode>
                <c:ptCount val="9"/>
                <c:pt idx="0">
                  <c:v>7.1530330820254493</c:v>
                </c:pt>
                <c:pt idx="1">
                  <c:v>7.1530330820254493</c:v>
                </c:pt>
                <c:pt idx="2">
                  <c:v>7.1530330820254493</c:v>
                </c:pt>
                <c:pt idx="3">
                  <c:v>7.1530330820254493</c:v>
                </c:pt>
                <c:pt idx="4">
                  <c:v>7.1530330820254493</c:v>
                </c:pt>
                <c:pt idx="5">
                  <c:v>7.1530330820254493</c:v>
                </c:pt>
                <c:pt idx="6">
                  <c:v>7.1530330820254493</c:v>
                </c:pt>
                <c:pt idx="7">
                  <c:v>7.1530330820254493</c:v>
                </c:pt>
                <c:pt idx="8">
                  <c:v>7.1530330820254493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81F6-4714-AF79-6A8CBA86C414}"/>
            </c:ext>
          </c:extLst>
        </c:ser>
        <c:ser>
          <c:idx val="5"/>
          <c:order val="5"/>
          <c:tx>
            <c:strRef>
              <c:f>'Model changing scenario''s'!$G$35</c:f>
              <c:strCache>
                <c:ptCount val="1"/>
                <c:pt idx="0">
                  <c:v>Price of grey hydrogen current scenario (eur/kg)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scenario''s'!$E$3:$E$11</c:f>
              <c:numCache>
                <c:formatCode>General</c:formatCode>
                <c:ptCount val="9"/>
                <c:pt idx="0">
                  <c:v>30</c:v>
                </c:pt>
                <c:pt idx="1">
                  <c:v>50</c:v>
                </c:pt>
                <c:pt idx="2">
                  <c:v>75</c:v>
                </c:pt>
                <c:pt idx="3">
                  <c:v>100</c:v>
                </c:pt>
                <c:pt idx="4">
                  <c:v>125</c:v>
                </c:pt>
                <c:pt idx="5">
                  <c:v>150</c:v>
                </c:pt>
                <c:pt idx="6">
                  <c:v>200</c:v>
                </c:pt>
                <c:pt idx="7">
                  <c:v>300</c:v>
                </c:pt>
                <c:pt idx="8">
                  <c:v>500</c:v>
                </c:pt>
              </c:numCache>
            </c:numRef>
          </c:cat>
          <c:val>
            <c:numRef>
              <c:f>'Model changing scenario''s'!$G$36:$G$44</c:f>
              <c:numCache>
                <c:formatCode>0.00</c:formatCode>
                <c:ptCount val="9"/>
                <c:pt idx="0">
                  <c:v>7.2174497910271107</c:v>
                </c:pt>
                <c:pt idx="1">
                  <c:v>7.2174497910271107</c:v>
                </c:pt>
                <c:pt idx="2">
                  <c:v>7.2174497910271107</c:v>
                </c:pt>
                <c:pt idx="3">
                  <c:v>7.2174497910271107</c:v>
                </c:pt>
                <c:pt idx="4">
                  <c:v>7.2174497910271107</c:v>
                </c:pt>
                <c:pt idx="5">
                  <c:v>7.2174497910271107</c:v>
                </c:pt>
                <c:pt idx="6">
                  <c:v>7.2174497910271107</c:v>
                </c:pt>
                <c:pt idx="7">
                  <c:v>7.2174497910271107</c:v>
                </c:pt>
                <c:pt idx="8">
                  <c:v>7.2174497910271107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81F6-4714-AF79-6A8CBA86C414}"/>
            </c:ext>
          </c:extLst>
        </c:ser>
        <c:ser>
          <c:idx val="6"/>
          <c:order val="6"/>
          <c:tx>
            <c:strRef>
              <c:f>'Model changing scenario''s'!$H$13</c:f>
              <c:strCache>
                <c:ptCount val="1"/>
                <c:pt idx="0">
                  <c:v>Price of green hydrogen with price of electricity 75% of price of natural gas</c:v>
                </c:pt>
              </c:strCache>
            </c:strRef>
          </c:tx>
          <c:spPr>
            <a:ln w="28575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'Model changing scenario''s'!$H$14:$H$22</c:f>
              <c:numCache>
                <c:formatCode>0.00</c:formatCode>
                <c:ptCount val="9"/>
                <c:pt idx="0">
                  <c:v>1.1475</c:v>
                </c:pt>
                <c:pt idx="1">
                  <c:v>1.9124999999999999</c:v>
                </c:pt>
                <c:pt idx="2">
                  <c:v>2.8687499999999999</c:v>
                </c:pt>
                <c:pt idx="3">
                  <c:v>3.8249999999999997</c:v>
                </c:pt>
                <c:pt idx="4">
                  <c:v>4.78125</c:v>
                </c:pt>
                <c:pt idx="5">
                  <c:v>5.7374999999999998</c:v>
                </c:pt>
                <c:pt idx="6">
                  <c:v>7.6499999999999995</c:v>
                </c:pt>
                <c:pt idx="7">
                  <c:v>11.475</c:v>
                </c:pt>
                <c:pt idx="8">
                  <c:v>19.125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B-81F6-4714-AF79-6A8CBA86C414}"/>
            </c:ext>
          </c:extLst>
        </c:ser>
        <c:ser>
          <c:idx val="7"/>
          <c:order val="7"/>
          <c:tx>
            <c:strRef>
              <c:f>'Model changing scenario''s'!$I$13</c:f>
              <c:strCache>
                <c:ptCount val="1"/>
                <c:pt idx="0">
                  <c:v>Price of green hydrogen with price of electricity 238% of price of natural gas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'Model changing scenario''s'!$I$14:$I$22</c:f>
              <c:numCache>
                <c:formatCode>0.00</c:formatCode>
                <c:ptCount val="9"/>
                <c:pt idx="0">
                  <c:v>3.6358314962516247</c:v>
                </c:pt>
                <c:pt idx="1">
                  <c:v>6.0597191604193741</c:v>
                </c:pt>
                <c:pt idx="2">
                  <c:v>9.0895787406290616</c:v>
                </c:pt>
                <c:pt idx="3">
                  <c:v>12.119438320838748</c:v>
                </c:pt>
                <c:pt idx="4">
                  <c:v>15.149297901048435</c:v>
                </c:pt>
                <c:pt idx="5">
                  <c:v>18.179157481258123</c:v>
                </c:pt>
                <c:pt idx="6">
                  <c:v>24.238876641677496</c:v>
                </c:pt>
                <c:pt idx="7">
                  <c:v>36.358314962516246</c:v>
                </c:pt>
                <c:pt idx="8">
                  <c:v>60.597191604193739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214-4720-B184-68A426B784D4}"/>
            </c:ext>
          </c:extLst>
        </c:ser>
        <c:ser>
          <c:idx val="8"/>
          <c:order val="8"/>
          <c:tx>
            <c:strRef>
              <c:f>'Model changing scenario''s'!$J$13</c:f>
              <c:strCache>
                <c:ptCount val="1"/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'Model changing scenario''s'!$J$14:$J$22</c:f>
              <c:numCache>
                <c:formatCode>0.00</c:formatCode>
                <c:ptCount val="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14-4720-B184-68A426B78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40448"/>
        <c:axId val="211835040"/>
      </c:lineChart>
      <c:catAx>
        <c:axId val="211840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Price of natural gas or electricity (eur/MWh)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35040"/>
        <c:crosses val="autoZero"/>
        <c:auto val="1"/>
        <c:lblAlgn val="ctr"/>
        <c:lblOffset val="100"/>
        <c:noMultiLvlLbl val="0"/>
      </c:catAx>
      <c:valAx>
        <c:axId val="211835040"/>
        <c:scaling>
          <c:orientation val="minMax"/>
          <c:max val="6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Price of hydrogen (eur/kg)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0448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84114077601685"/>
          <c:y val="2.3945917679957521E-2"/>
          <c:w val="0.33756642694383654"/>
          <c:h val="0.923365642436085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'Model changing scenario''s'!$F$24</c:f>
              <c:strCache>
                <c:ptCount val="1"/>
                <c:pt idx="0">
                  <c:v>Price of blue hydrogen scenario's changing price of carbon (eur/kg)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scenario''s'!$G$3:$G$11</c:f>
              <c:numCache>
                <c:formatCode>General</c:formatCode>
                <c:ptCount val="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</c:numCache>
            </c:numRef>
          </c:cat>
          <c:val>
            <c:numRef>
              <c:f>'Model changing scenario''s'!$F$25:$F$33</c:f>
              <c:numCache>
                <c:formatCode>0.00</c:formatCode>
                <c:ptCount val="9"/>
                <c:pt idx="0">
                  <c:v>7.1210601115788892</c:v>
                </c:pt>
                <c:pt idx="1">
                  <c:v>7.1319426746988892</c:v>
                </c:pt>
                <c:pt idx="2">
                  <c:v>7.1428252378188892</c:v>
                </c:pt>
                <c:pt idx="3">
                  <c:v>7.1537078009388892</c:v>
                </c:pt>
                <c:pt idx="4">
                  <c:v>7.1645903640588893</c:v>
                </c:pt>
                <c:pt idx="5">
                  <c:v>7.1754729271788893</c:v>
                </c:pt>
                <c:pt idx="6">
                  <c:v>7.1972380534188893</c:v>
                </c:pt>
                <c:pt idx="7">
                  <c:v>7.2298857427788894</c:v>
                </c:pt>
                <c:pt idx="8">
                  <c:v>7.2842985583788895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34-4F18-A6F5-471E44B13900}"/>
            </c:ext>
          </c:extLst>
        </c:ser>
        <c:ser>
          <c:idx val="1"/>
          <c:order val="1"/>
          <c:tx>
            <c:strRef>
              <c:f>'Model changing scenario''s'!$G$24</c:f>
              <c:strCache>
                <c:ptCount val="1"/>
                <c:pt idx="0">
                  <c:v>Price of grey hydrogen scenario's changing price of carbon (eur/kg)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scenario''s'!$G$3:$G$11</c:f>
              <c:numCache>
                <c:formatCode>General</c:formatCode>
                <c:ptCount val="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</c:numCache>
            </c:numRef>
          </c:cat>
          <c:val>
            <c:numRef>
              <c:f>'Model changing scenario''s'!$G$25:$G$33</c:f>
              <c:numCache>
                <c:formatCode>0.00</c:formatCode>
                <c:ptCount val="9"/>
                <c:pt idx="0">
                  <c:v>6.9267864233311105</c:v>
                </c:pt>
                <c:pt idx="1">
                  <c:v>7.0257188153311105</c:v>
                </c:pt>
                <c:pt idx="2">
                  <c:v>7.1246512073311106</c:v>
                </c:pt>
                <c:pt idx="3">
                  <c:v>7.2235835993311106</c:v>
                </c:pt>
                <c:pt idx="4">
                  <c:v>7.3225159913311106</c:v>
                </c:pt>
                <c:pt idx="5">
                  <c:v>7.4214483833311107</c:v>
                </c:pt>
                <c:pt idx="6">
                  <c:v>7.6193131673311107</c:v>
                </c:pt>
                <c:pt idx="7">
                  <c:v>7.9161103433311109</c:v>
                </c:pt>
                <c:pt idx="8">
                  <c:v>8.410772303331111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34-4F18-A6F5-471E44B13900}"/>
            </c:ext>
          </c:extLst>
        </c:ser>
        <c:ser>
          <c:idx val="2"/>
          <c:order val="2"/>
          <c:tx>
            <c:strRef>
              <c:f>'Model changing scenario''s'!$F$35</c:f>
              <c:strCache>
                <c:ptCount val="1"/>
                <c:pt idx="0">
                  <c:v>Price of blue hydrogen current scenario (eur/kg)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scenario''s'!$G$3:$G$11</c:f>
              <c:numCache>
                <c:formatCode>General</c:formatCode>
                <c:ptCount val="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</c:numCache>
            </c:numRef>
          </c:cat>
          <c:val>
            <c:numRef>
              <c:f>'Model changing scenario''s'!$F$36:$F$44</c:f>
              <c:numCache>
                <c:formatCode>0.00</c:formatCode>
                <c:ptCount val="9"/>
                <c:pt idx="0">
                  <c:v>7.1530330820254493</c:v>
                </c:pt>
                <c:pt idx="1">
                  <c:v>7.1530330820254493</c:v>
                </c:pt>
                <c:pt idx="2">
                  <c:v>7.1530330820254493</c:v>
                </c:pt>
                <c:pt idx="3">
                  <c:v>7.1530330820254493</c:v>
                </c:pt>
                <c:pt idx="4">
                  <c:v>7.1530330820254493</c:v>
                </c:pt>
                <c:pt idx="5">
                  <c:v>7.1530330820254493</c:v>
                </c:pt>
                <c:pt idx="6">
                  <c:v>7.1530330820254493</c:v>
                </c:pt>
                <c:pt idx="7">
                  <c:v>7.1530330820254493</c:v>
                </c:pt>
                <c:pt idx="8">
                  <c:v>7.1530330820254493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234-4F18-A6F5-471E44B13900}"/>
            </c:ext>
          </c:extLst>
        </c:ser>
        <c:ser>
          <c:idx val="3"/>
          <c:order val="3"/>
          <c:tx>
            <c:strRef>
              <c:f>'Model changing scenario''s'!$G$35</c:f>
              <c:strCache>
                <c:ptCount val="1"/>
                <c:pt idx="0">
                  <c:v>Price of grey hydrogen current scenario (eur/kg)</c:v>
                </c:pt>
              </c:strCache>
            </c:strRef>
          </c:tx>
          <c:spPr>
            <a:ln w="28575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'Model changing scenario''s'!$G$3:$G$11</c:f>
              <c:numCache>
                <c:formatCode>General</c:formatCode>
                <c:ptCount val="9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100</c:v>
                </c:pt>
                <c:pt idx="6">
                  <c:v>120</c:v>
                </c:pt>
                <c:pt idx="7">
                  <c:v>150</c:v>
                </c:pt>
                <c:pt idx="8">
                  <c:v>200</c:v>
                </c:pt>
              </c:numCache>
            </c:numRef>
          </c:cat>
          <c:val>
            <c:numRef>
              <c:f>'Model changing scenario''s'!$G$36:$G$44</c:f>
              <c:numCache>
                <c:formatCode>0.00</c:formatCode>
                <c:ptCount val="9"/>
                <c:pt idx="0">
                  <c:v>7.2174497910271107</c:v>
                </c:pt>
                <c:pt idx="1">
                  <c:v>7.2174497910271107</c:v>
                </c:pt>
                <c:pt idx="2">
                  <c:v>7.2174497910271107</c:v>
                </c:pt>
                <c:pt idx="3">
                  <c:v>7.2174497910271107</c:v>
                </c:pt>
                <c:pt idx="4">
                  <c:v>7.2174497910271107</c:v>
                </c:pt>
                <c:pt idx="5">
                  <c:v>7.2174497910271107</c:v>
                </c:pt>
                <c:pt idx="6">
                  <c:v>7.2174497910271107</c:v>
                </c:pt>
                <c:pt idx="7">
                  <c:v>7.2174497910271107</c:v>
                </c:pt>
                <c:pt idx="8">
                  <c:v>7.2174497910271107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234-4F18-A6F5-471E44B13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840448"/>
        <c:axId val="211835040"/>
      </c:lineChart>
      <c:catAx>
        <c:axId val="2118404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Price of carbon (eur/ton CO2)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35040"/>
        <c:crosses val="autoZero"/>
        <c:auto val="1"/>
        <c:lblAlgn val="ctr"/>
        <c:lblOffset val="100"/>
        <c:noMultiLvlLbl val="0"/>
      </c:catAx>
      <c:valAx>
        <c:axId val="211835040"/>
        <c:scaling>
          <c:orientation val="minMax"/>
          <c:max val="8.5"/>
          <c:min val="6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Price of hydrogen</a:t>
                </a:r>
                <a:r>
                  <a:rPr lang="nl-NL" baseline="0"/>
                  <a:t> (eur/kg)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0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scenario'!$A$18</c:f>
              <c:strCache>
                <c:ptCount val="1"/>
                <c:pt idx="0">
                  <c:v>Alternative scenario 1 (electricity price 50 eur/MWh everything else being equal)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scenario'!$B$31,'Model one scenario'!$B$32,'Model one scenario'!$B$33)</c:f>
              <c:numCache>
                <c:formatCode>0.00</c:formatCode>
                <c:ptCount val="3"/>
                <c:pt idx="0">
                  <c:v>2.5499999999999998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58-4E4C-9C2F-E30889F9C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scenario'!$A$35</c:f>
              <c:strCache>
                <c:ptCount val="1"/>
                <c:pt idx="0">
                  <c:v>Alternative scenario 2 (electricity price 50 eur/MWh carbon price 100 eur/ton CO2)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scenario'!$B$48,'Model one scenario'!$B$49,'Model one scenario'!$B$50)</c:f>
              <c:numCache>
                <c:formatCode>0.00</c:formatCode>
                <c:ptCount val="3"/>
                <c:pt idx="0">
                  <c:v>2.5499999999999998</c:v>
                </c:pt>
                <c:pt idx="1">
                  <c:v>7.1754729271788893</c:v>
                </c:pt>
                <c:pt idx="2">
                  <c:v>7.4214483833311107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4-4483-AF3A-109701D6A72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scenario'!$A$52</c:f>
              <c:strCache>
                <c:ptCount val="1"/>
                <c:pt idx="0">
                  <c:v>Alternative scenario 3 (electricity price 50 eur/MWh carbon price 60 eur/ton CO2)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scenario'!$B$65,'Model one scenario'!$B$66,'Model one scenario'!$B$67)</c:f>
              <c:numCache>
                <c:formatCode>0.00</c:formatCode>
                <c:ptCount val="3"/>
                <c:pt idx="0">
                  <c:v>2.5499999999999998</c:v>
                </c:pt>
                <c:pt idx="1">
                  <c:v>7.1319426746988892</c:v>
                </c:pt>
                <c:pt idx="2">
                  <c:v>7.0257188153311105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9-4D38-872F-D77C43143A6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scenario'!$A$69</c:f>
              <c:strCache>
                <c:ptCount val="1"/>
                <c:pt idx="0">
                  <c:v>Alternative scenario 4 (electricity price 150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scenario'!$B$82,'Model one scenario'!$B$83,'Model one scenario'!$B$84)</c:f>
              <c:numCache>
                <c:formatCode>0.00</c:formatCode>
                <c:ptCount val="3"/>
                <c:pt idx="0">
                  <c:v>7.6499999999999995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C-4694-B427-1EEDE2F63FF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scenario'!$A$86</c:f>
              <c:strCache>
                <c:ptCount val="1"/>
                <c:pt idx="0">
                  <c:v>Alternative scenario 5 (electricity price 75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scenario'!$B$99,'Model one scenario'!$B$100,'Model one scenario'!$B$101)</c:f>
              <c:numCache>
                <c:formatCode>0.00</c:formatCode>
                <c:ptCount val="3"/>
                <c:pt idx="0">
                  <c:v>3.8249999999999997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D-4610-A1B8-88C93D1B2A2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scenario'!$A$103</c:f>
              <c:strCache>
                <c:ptCount val="1"/>
                <c:pt idx="0">
                  <c:v>Alternative scenario 6 (electricity price 40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scenario'!$B$116,'Model one scenario'!$B$117,'Model one scenario'!$B$118)</c:f>
              <c:numCache>
                <c:formatCode>0.00</c:formatCode>
                <c:ptCount val="3"/>
                <c:pt idx="0">
                  <c:v>2.04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5B-4544-AFE1-08D3A12E2C8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scenario'!$A$120</c:f>
              <c:strCache>
                <c:ptCount val="1"/>
                <c:pt idx="0">
                  <c:v>Alternative scenario 7 (electricity price 30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scenario'!$B$133,'Model one scenario'!$B$134,'Model one scenario'!$B$135)</c:f>
              <c:numCache>
                <c:formatCode>0.00</c:formatCode>
                <c:ptCount val="3"/>
                <c:pt idx="0">
                  <c:v>1.5299999999999998</c:v>
                </c:pt>
                <c:pt idx="1">
                  <c:v>7.1530330820254493</c:v>
                </c:pt>
                <c:pt idx="2">
                  <c:v>7.2174497910271107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69-4476-8A19-6E539D2132E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'Model one scenario'!$A$137</c:f>
              <c:strCache>
                <c:ptCount val="1"/>
                <c:pt idx="0">
                  <c:v>Alternative scenario 8 (price of natural gas 200 eur/MWh)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'Model one scenario'!$A$14:$A$16</c:f>
              <c:strCache>
                <c:ptCount val="3"/>
                <c:pt idx="0">
                  <c:v>Price of hydrogen green (eur/kg)</c:v>
                </c:pt>
                <c:pt idx="1">
                  <c:v>Price of hydrogen blue (eur/kg)</c:v>
                </c:pt>
                <c:pt idx="2">
                  <c:v>Price of hydrogen grey (eur/kg)</c:v>
                </c:pt>
              </c:strCache>
            </c:strRef>
          </c:cat>
          <c:val>
            <c:numRef>
              <c:f>('Model one scenario'!$B$150,'Model one scenario'!$B$151,'Model one scenario'!$B$152)</c:f>
              <c:numCache>
                <c:formatCode>0.00</c:formatCode>
                <c:ptCount val="3"/>
                <c:pt idx="0">
                  <c:v>18.399779999999996</c:v>
                </c:pt>
                <c:pt idx="1">
                  <c:v>9.7375726749354481</c:v>
                </c:pt>
                <c:pt idx="2">
                  <c:v>9.5699204388071095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C-4D39-B4A7-52062A0153B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11845440"/>
        <c:axId val="211848352"/>
      </c:barChart>
      <c:catAx>
        <c:axId val="21184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8352"/>
        <c:crosses val="autoZero"/>
        <c:auto val="1"/>
        <c:lblAlgn val="ctr"/>
        <c:lblOffset val="100"/>
        <c:noMultiLvlLbl val="0"/>
      </c:catAx>
      <c:valAx>
        <c:axId val="2118483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184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21</xdr:col>
      <xdr:colOff>66675</xdr:colOff>
      <xdr:row>16</xdr:row>
      <xdr:rowOff>9525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D527C-851D-4E52-8361-48322E3C0C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18</xdr:row>
      <xdr:rowOff>0</xdr:rowOff>
    </xdr:from>
    <xdr:to>
      <xdr:col>21</xdr:col>
      <xdr:colOff>66675</xdr:colOff>
      <xdr:row>33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8569621-CE41-46D9-96B2-1ED97D7DA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35</xdr:row>
      <xdr:rowOff>0</xdr:rowOff>
    </xdr:from>
    <xdr:to>
      <xdr:col>21</xdr:col>
      <xdr:colOff>66675</xdr:colOff>
      <xdr:row>50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6D0C97F-C854-4DE3-8518-5A185A04BE2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52</xdr:row>
      <xdr:rowOff>0</xdr:rowOff>
    </xdr:from>
    <xdr:to>
      <xdr:col>21</xdr:col>
      <xdr:colOff>66675</xdr:colOff>
      <xdr:row>67</xdr:row>
      <xdr:rowOff>9525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5F0ED46-3DC2-4B70-98B8-F0F017C285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69</xdr:row>
      <xdr:rowOff>0</xdr:rowOff>
    </xdr:from>
    <xdr:to>
      <xdr:col>21</xdr:col>
      <xdr:colOff>66675</xdr:colOff>
      <xdr:row>84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6E6FE0F-9B38-4123-9662-5DC5D3CDA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86</xdr:row>
      <xdr:rowOff>0</xdr:rowOff>
    </xdr:from>
    <xdr:to>
      <xdr:col>21</xdr:col>
      <xdr:colOff>66675</xdr:colOff>
      <xdr:row>101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C07F901-1A8B-40CF-8E48-F9E4CED4E1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103</xdr:row>
      <xdr:rowOff>0</xdr:rowOff>
    </xdr:from>
    <xdr:to>
      <xdr:col>21</xdr:col>
      <xdr:colOff>66675</xdr:colOff>
      <xdr:row>118</xdr:row>
      <xdr:rowOff>9525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2D1F216-02DE-41EC-901F-49C1E2B3E0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120</xdr:row>
      <xdr:rowOff>0</xdr:rowOff>
    </xdr:from>
    <xdr:to>
      <xdr:col>21</xdr:col>
      <xdr:colOff>66675</xdr:colOff>
      <xdr:row>135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D0341FEB-721B-488F-86E6-2D669E476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137</xdr:row>
      <xdr:rowOff>0</xdr:rowOff>
    </xdr:from>
    <xdr:to>
      <xdr:col>21</xdr:col>
      <xdr:colOff>66675</xdr:colOff>
      <xdr:row>152</xdr:row>
      <xdr:rowOff>9525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59EF6B2-DC14-455E-A07A-858B27A5A8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154</xdr:row>
      <xdr:rowOff>0</xdr:rowOff>
    </xdr:from>
    <xdr:to>
      <xdr:col>21</xdr:col>
      <xdr:colOff>66675</xdr:colOff>
      <xdr:row>169</xdr:row>
      <xdr:rowOff>9525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519A3A5-6D66-4E13-9F97-EE5AC358C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171</xdr:row>
      <xdr:rowOff>0</xdr:rowOff>
    </xdr:from>
    <xdr:to>
      <xdr:col>21</xdr:col>
      <xdr:colOff>66675</xdr:colOff>
      <xdr:row>186</xdr:row>
      <xdr:rowOff>9525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E05BD458-91B4-45C5-AB31-822DCAB713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171450</xdr:rowOff>
    </xdr:from>
    <xdr:to>
      <xdr:col>4</xdr:col>
      <xdr:colOff>19049</xdr:colOff>
      <xdr:row>33</xdr:row>
      <xdr:rowOff>28576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6C040D-D2CC-4798-9E11-87820EFED2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4</xdr:col>
      <xdr:colOff>19049</xdr:colOff>
      <xdr:row>50</xdr:row>
      <xdr:rowOff>23813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8BE54A0-B96F-426F-8A7B-30EF47504C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71132-3E65-4A05-82CD-98EF8876088D}">
  <dimension ref="A1:Y186"/>
  <sheetViews>
    <sheetView workbookViewId="0">
      <selection activeCell="A10" sqref="A10"/>
    </sheetView>
  </sheetViews>
  <sheetFormatPr defaultRowHeight="15" x14ac:dyDescent="0.25"/>
  <cols>
    <col min="1" max="1" width="64.42578125" customWidth="1"/>
    <col min="5" max="5" width="14.42578125" customWidth="1"/>
    <col min="23" max="23" width="61.140625" customWidth="1"/>
    <col min="24" max="24" width="29.7109375" customWidth="1"/>
    <col min="25" max="25" width="32.7109375" customWidth="1"/>
  </cols>
  <sheetData>
    <row r="1" spans="1:25" x14ac:dyDescent="0.25">
      <c r="A1" s="7" t="s">
        <v>21</v>
      </c>
      <c r="B1" s="7"/>
      <c r="C1" s="7"/>
      <c r="W1" s="2"/>
      <c r="X1" s="2"/>
      <c r="Y1" s="2"/>
    </row>
    <row r="2" spans="1:25" ht="47.25" customHeight="1" x14ac:dyDescent="0.25">
      <c r="A2" s="2" t="s">
        <v>20</v>
      </c>
      <c r="B2" s="6">
        <f>146.441</f>
        <v>146.441</v>
      </c>
      <c r="C2" s="2" t="s">
        <v>6</v>
      </c>
      <c r="D2" s="14" t="s">
        <v>38</v>
      </c>
      <c r="E2" s="15" t="s">
        <v>37</v>
      </c>
      <c r="W2" s="20"/>
      <c r="X2" s="21"/>
      <c r="Y2" s="2"/>
    </row>
    <row r="3" spans="1:25" x14ac:dyDescent="0.25">
      <c r="A3" s="2" t="s">
        <v>5</v>
      </c>
      <c r="B3" s="2">
        <v>360.78</v>
      </c>
      <c r="C3" s="2" t="s">
        <v>6</v>
      </c>
      <c r="D3" s="16" t="s">
        <v>39</v>
      </c>
      <c r="E3" s="12">
        <f>50.39/18.005</f>
        <v>2.7986670369341851</v>
      </c>
      <c r="W3" s="21"/>
      <c r="X3" s="21"/>
      <c r="Y3" s="2"/>
    </row>
    <row r="4" spans="1:25" x14ac:dyDescent="0.25">
      <c r="A4" s="2" t="s">
        <v>25</v>
      </c>
      <c r="B4" s="2">
        <v>79.38</v>
      </c>
      <c r="C4" s="2" t="s">
        <v>6</v>
      </c>
      <c r="D4" s="17" t="s">
        <v>40</v>
      </c>
      <c r="E4" s="12">
        <f>57.45/18.14</f>
        <v>3.1670341786108049</v>
      </c>
      <c r="W4" s="21"/>
      <c r="X4" s="21"/>
      <c r="Y4" s="2"/>
    </row>
    <row r="5" spans="1:25" x14ac:dyDescent="0.25">
      <c r="A5" s="2" t="s">
        <v>0</v>
      </c>
      <c r="B5" s="2"/>
      <c r="C5" s="2" t="s">
        <v>7</v>
      </c>
      <c r="D5" s="17" t="s">
        <v>41</v>
      </c>
      <c r="E5" s="12">
        <f>49.1/16.08</f>
        <v>3.0534825870646771</v>
      </c>
      <c r="W5" s="21"/>
      <c r="X5" s="21"/>
      <c r="Y5" s="2"/>
    </row>
    <row r="6" spans="1:25" x14ac:dyDescent="0.25">
      <c r="A6" s="2" t="s">
        <v>1</v>
      </c>
      <c r="B6" s="2"/>
      <c r="C6" s="2" t="s">
        <v>7</v>
      </c>
      <c r="D6" s="18" t="s">
        <v>42</v>
      </c>
      <c r="E6" s="12">
        <f>51.04/19.17</f>
        <v>2.6624934793948878</v>
      </c>
      <c r="W6" s="21"/>
      <c r="X6" s="21"/>
      <c r="Y6" s="2"/>
    </row>
    <row r="7" spans="1:25" x14ac:dyDescent="0.25">
      <c r="A7" s="2"/>
      <c r="B7" s="2"/>
      <c r="C7" s="2"/>
      <c r="D7" s="17" t="s">
        <v>49</v>
      </c>
      <c r="E7" s="12">
        <f>63.14/23.815</f>
        <v>2.6512702078521939</v>
      </c>
      <c r="W7" s="21"/>
      <c r="X7" s="21"/>
      <c r="Y7" s="2"/>
    </row>
    <row r="8" spans="1:25" x14ac:dyDescent="0.25">
      <c r="A8" s="2" t="s">
        <v>11</v>
      </c>
      <c r="B8" s="2">
        <f>14.212/3600*11.126</f>
        <v>4.3922975555555549E-2</v>
      </c>
      <c r="C8" s="2"/>
      <c r="D8" s="17" t="s">
        <v>43</v>
      </c>
      <c r="E8" s="12">
        <f>68.25/25.975</f>
        <v>2.627526467757459</v>
      </c>
      <c r="W8" s="21"/>
      <c r="X8" s="21"/>
      <c r="Y8" s="2"/>
    </row>
    <row r="9" spans="1:25" x14ac:dyDescent="0.25">
      <c r="A9" s="2" t="s">
        <v>12</v>
      </c>
      <c r="B9" s="2">
        <f>15.614/3600*11.126</f>
        <v>4.8255934444444447E-2</v>
      </c>
      <c r="C9" s="2"/>
      <c r="D9" s="17" t="s">
        <v>44</v>
      </c>
      <c r="E9" s="12">
        <f>88.93/36.145</f>
        <v>2.4603679623737724</v>
      </c>
      <c r="W9" s="22"/>
      <c r="X9" s="21"/>
      <c r="Y9" s="2"/>
    </row>
    <row r="10" spans="1:25" x14ac:dyDescent="0.25">
      <c r="A10" s="2" t="s">
        <v>57</v>
      </c>
      <c r="B10" s="2">
        <v>5.0999999999999997E-2</v>
      </c>
      <c r="C10" s="2"/>
      <c r="D10" s="18" t="s">
        <v>50</v>
      </c>
      <c r="E10" s="12">
        <f>87.42/42.155</f>
        <v>2.0737753528644287</v>
      </c>
      <c r="W10" s="21"/>
      <c r="X10" s="21"/>
      <c r="Y10" s="2"/>
    </row>
    <row r="11" spans="1:25" ht="77.25" customHeight="1" x14ac:dyDescent="0.25">
      <c r="A11" s="2" t="s">
        <v>2</v>
      </c>
      <c r="B11" s="2">
        <f>0.8892*11.126/1000</f>
        <v>9.8932392000000008E-3</v>
      </c>
      <c r="C11" s="2"/>
      <c r="D11" s="18" t="s">
        <v>45</v>
      </c>
      <c r="E11" s="12">
        <f>115.47/50.23</f>
        <v>2.2988254031455306</v>
      </c>
      <c r="W11" s="21"/>
      <c r="X11" s="21"/>
      <c r="Y11" s="21"/>
    </row>
    <row r="12" spans="1:25" x14ac:dyDescent="0.25">
      <c r="A12" s="2" t="s">
        <v>3</v>
      </c>
      <c r="B12" s="3">
        <v>0.89</v>
      </c>
      <c r="C12" s="2"/>
      <c r="D12" s="18" t="s">
        <v>46</v>
      </c>
      <c r="E12" s="12">
        <f>116.53/93.625</f>
        <v>1.2446461949265688</v>
      </c>
      <c r="W12" s="21"/>
      <c r="X12" s="21"/>
      <c r="Y12" s="2"/>
    </row>
    <row r="13" spans="1:25" x14ac:dyDescent="0.25">
      <c r="A13" s="2"/>
      <c r="B13" s="2"/>
      <c r="C13" s="2"/>
      <c r="D13" s="18" t="s">
        <v>47</v>
      </c>
      <c r="E13" s="12">
        <f>97.53/65.62</f>
        <v>1.4862846693081377</v>
      </c>
      <c r="W13" s="21"/>
      <c r="X13" s="21"/>
      <c r="Y13" s="2"/>
    </row>
    <row r="14" spans="1:25" x14ac:dyDescent="0.25">
      <c r="A14" s="2" t="s">
        <v>8</v>
      </c>
      <c r="B14" s="6">
        <f>B3*B10</f>
        <v>18.399779999999996</v>
      </c>
      <c r="C14" s="2"/>
      <c r="D14" s="19" t="s">
        <v>48</v>
      </c>
      <c r="E14" s="13">
        <f>190.58/95.675</f>
        <v>1.9919519205644109</v>
      </c>
      <c r="W14" s="21"/>
      <c r="X14" s="21"/>
      <c r="Y14" s="2"/>
    </row>
    <row r="15" spans="1:25" x14ac:dyDescent="0.25">
      <c r="A15" s="2" t="s">
        <v>9</v>
      </c>
      <c r="B15" s="6">
        <f>B2*B9+B4*B11*(1-B12)</f>
        <v>7.1530330820254493</v>
      </c>
      <c r="C15" s="2"/>
      <c r="D15" s="11" t="s">
        <v>51</v>
      </c>
      <c r="E15" s="23">
        <f>AVERAGE(E3:E14)</f>
        <v>2.3763604550664215</v>
      </c>
      <c r="W15" s="5"/>
      <c r="X15" s="5"/>
    </row>
    <row r="16" spans="1:25" x14ac:dyDescent="0.25">
      <c r="A16" s="2" t="s">
        <v>10</v>
      </c>
      <c r="B16" s="6">
        <f>B2*B8+B4*B11</f>
        <v>7.2174497910271107</v>
      </c>
      <c r="C16" s="2"/>
      <c r="W16" s="5"/>
      <c r="X16" s="5"/>
    </row>
    <row r="18" spans="1:3" x14ac:dyDescent="0.25">
      <c r="A18" s="4" t="s">
        <v>13</v>
      </c>
      <c r="B18" s="4"/>
      <c r="C18" s="4"/>
    </row>
    <row r="19" spans="1:3" x14ac:dyDescent="0.25">
      <c r="A19" s="1" t="s">
        <v>20</v>
      </c>
      <c r="B19" s="6">
        <f>146.441</f>
        <v>146.441</v>
      </c>
      <c r="C19" t="s">
        <v>6</v>
      </c>
    </row>
    <row r="20" spans="1:3" x14ac:dyDescent="0.25">
      <c r="A20" t="s">
        <v>5</v>
      </c>
      <c r="B20">
        <v>50</v>
      </c>
      <c r="C20" t="s">
        <v>6</v>
      </c>
    </row>
    <row r="21" spans="1:3" x14ac:dyDescent="0.25">
      <c r="A21" t="s">
        <v>25</v>
      </c>
      <c r="B21" s="2">
        <v>79.38</v>
      </c>
      <c r="C21" t="s">
        <v>6</v>
      </c>
    </row>
    <row r="22" spans="1:3" x14ac:dyDescent="0.25">
      <c r="A22" t="s">
        <v>0</v>
      </c>
      <c r="C22" t="s">
        <v>7</v>
      </c>
    </row>
    <row r="23" spans="1:3" x14ac:dyDescent="0.25">
      <c r="A23" t="s">
        <v>1</v>
      </c>
      <c r="C23" t="s">
        <v>7</v>
      </c>
    </row>
    <row r="25" spans="1:3" x14ac:dyDescent="0.25">
      <c r="A25" t="s">
        <v>11</v>
      </c>
      <c r="B25">
        <f>14.212/3600*11.126</f>
        <v>4.3922975555555549E-2</v>
      </c>
    </row>
    <row r="26" spans="1:3" x14ac:dyDescent="0.25">
      <c r="A26" t="s">
        <v>12</v>
      </c>
      <c r="B26">
        <f>15.614/3600*11.126</f>
        <v>4.8255934444444447E-2</v>
      </c>
    </row>
    <row r="27" spans="1:3" x14ac:dyDescent="0.25">
      <c r="A27" t="s">
        <v>4</v>
      </c>
      <c r="B27" s="2">
        <v>5.0999999999999997E-2</v>
      </c>
    </row>
    <row r="28" spans="1:3" x14ac:dyDescent="0.25">
      <c r="A28" t="s">
        <v>2</v>
      </c>
      <c r="B28" s="2">
        <v>9.8932392000000008E-3</v>
      </c>
    </row>
    <row r="29" spans="1:3" x14ac:dyDescent="0.25">
      <c r="A29" t="s">
        <v>3</v>
      </c>
      <c r="B29" s="3">
        <v>0.89</v>
      </c>
    </row>
    <row r="31" spans="1:3" x14ac:dyDescent="0.25">
      <c r="A31" t="s">
        <v>8</v>
      </c>
      <c r="B31" s="9">
        <f>B20*B27</f>
        <v>2.5499999999999998</v>
      </c>
    </row>
    <row r="32" spans="1:3" x14ac:dyDescent="0.25">
      <c r="A32" t="s">
        <v>9</v>
      </c>
      <c r="B32" s="9">
        <f>B19*B26+B21*B28*(1-B29)</f>
        <v>7.1530330820254493</v>
      </c>
    </row>
    <row r="33" spans="1:3" x14ac:dyDescent="0.25">
      <c r="A33" t="s">
        <v>10</v>
      </c>
      <c r="B33" s="9">
        <f>B19*B25+B21*B28</f>
        <v>7.2174497910271107</v>
      </c>
    </row>
    <row r="35" spans="1:3" x14ac:dyDescent="0.25">
      <c r="A35" s="4" t="s">
        <v>14</v>
      </c>
      <c r="B35" s="4"/>
      <c r="C35" s="4"/>
    </row>
    <row r="36" spans="1:3" x14ac:dyDescent="0.25">
      <c r="A36" s="1" t="s">
        <v>20</v>
      </c>
      <c r="B36" s="6">
        <f>146.441</f>
        <v>146.441</v>
      </c>
      <c r="C36" t="s">
        <v>6</v>
      </c>
    </row>
    <row r="37" spans="1:3" x14ac:dyDescent="0.25">
      <c r="A37" t="s">
        <v>5</v>
      </c>
      <c r="B37">
        <v>50</v>
      </c>
      <c r="C37" t="s">
        <v>6</v>
      </c>
    </row>
    <row r="38" spans="1:3" x14ac:dyDescent="0.25">
      <c r="A38" t="s">
        <v>25</v>
      </c>
      <c r="B38">
        <v>100</v>
      </c>
      <c r="C38" t="s">
        <v>6</v>
      </c>
    </row>
    <row r="39" spans="1:3" x14ac:dyDescent="0.25">
      <c r="A39" t="s">
        <v>0</v>
      </c>
      <c r="C39" t="s">
        <v>7</v>
      </c>
    </row>
    <row r="40" spans="1:3" x14ac:dyDescent="0.25">
      <c r="A40" t="s">
        <v>1</v>
      </c>
      <c r="C40" t="s">
        <v>7</v>
      </c>
    </row>
    <row r="42" spans="1:3" x14ac:dyDescent="0.25">
      <c r="A42" t="s">
        <v>11</v>
      </c>
      <c r="B42">
        <f>14.212/3600*11.126</f>
        <v>4.3922975555555549E-2</v>
      </c>
    </row>
    <row r="43" spans="1:3" x14ac:dyDescent="0.25">
      <c r="A43" t="s">
        <v>12</v>
      </c>
      <c r="B43">
        <f>15.614/3600*11.126</f>
        <v>4.8255934444444447E-2</v>
      </c>
    </row>
    <row r="44" spans="1:3" x14ac:dyDescent="0.25">
      <c r="A44" t="s">
        <v>4</v>
      </c>
      <c r="B44" s="2">
        <v>5.0999999999999997E-2</v>
      </c>
    </row>
    <row r="45" spans="1:3" x14ac:dyDescent="0.25">
      <c r="A45" t="s">
        <v>2</v>
      </c>
      <c r="B45" s="2">
        <v>9.8932392000000008E-3</v>
      </c>
    </row>
    <row r="46" spans="1:3" x14ac:dyDescent="0.25">
      <c r="A46" t="s">
        <v>3</v>
      </c>
      <c r="B46" s="3">
        <v>0.89</v>
      </c>
    </row>
    <row r="48" spans="1:3" x14ac:dyDescent="0.25">
      <c r="A48" t="s">
        <v>8</v>
      </c>
      <c r="B48" s="9">
        <f>B37*B44</f>
        <v>2.5499999999999998</v>
      </c>
    </row>
    <row r="49" spans="1:3" x14ac:dyDescent="0.25">
      <c r="A49" t="s">
        <v>9</v>
      </c>
      <c r="B49" s="9">
        <f>B36*B43+B38*B45*(1-B46)</f>
        <v>7.1754729271788893</v>
      </c>
    </row>
    <row r="50" spans="1:3" x14ac:dyDescent="0.25">
      <c r="A50" t="s">
        <v>10</v>
      </c>
      <c r="B50" s="9">
        <f>B36*B42+B38*B45</f>
        <v>7.4214483833311107</v>
      </c>
    </row>
    <row r="52" spans="1:3" x14ac:dyDescent="0.25">
      <c r="A52" s="4" t="s">
        <v>15</v>
      </c>
      <c r="B52" s="4"/>
      <c r="C52" s="4"/>
    </row>
    <row r="53" spans="1:3" x14ac:dyDescent="0.25">
      <c r="A53" s="1" t="s">
        <v>20</v>
      </c>
      <c r="B53" s="6">
        <f>146.441</f>
        <v>146.441</v>
      </c>
      <c r="C53" t="s">
        <v>6</v>
      </c>
    </row>
    <row r="54" spans="1:3" x14ac:dyDescent="0.25">
      <c r="A54" t="s">
        <v>5</v>
      </c>
      <c r="B54">
        <v>50</v>
      </c>
      <c r="C54" t="s">
        <v>6</v>
      </c>
    </row>
    <row r="55" spans="1:3" x14ac:dyDescent="0.25">
      <c r="A55" t="s">
        <v>25</v>
      </c>
      <c r="B55">
        <v>60</v>
      </c>
      <c r="C55" t="s">
        <v>6</v>
      </c>
    </row>
    <row r="56" spans="1:3" x14ac:dyDescent="0.25">
      <c r="A56" t="s">
        <v>0</v>
      </c>
      <c r="C56" t="s">
        <v>7</v>
      </c>
    </row>
    <row r="57" spans="1:3" x14ac:dyDescent="0.25">
      <c r="A57" t="s">
        <v>1</v>
      </c>
      <c r="C57" t="s">
        <v>7</v>
      </c>
    </row>
    <row r="59" spans="1:3" x14ac:dyDescent="0.25">
      <c r="A59" t="s">
        <v>11</v>
      </c>
      <c r="B59">
        <f>14.212/3600*11.126</f>
        <v>4.3922975555555549E-2</v>
      </c>
    </row>
    <row r="60" spans="1:3" x14ac:dyDescent="0.25">
      <c r="A60" t="s">
        <v>12</v>
      </c>
      <c r="B60">
        <f>15.614/3600*11.126</f>
        <v>4.8255934444444447E-2</v>
      </c>
    </row>
    <row r="61" spans="1:3" x14ac:dyDescent="0.25">
      <c r="A61" t="s">
        <v>4</v>
      </c>
      <c r="B61" s="2">
        <v>5.0999999999999997E-2</v>
      </c>
    </row>
    <row r="62" spans="1:3" x14ac:dyDescent="0.25">
      <c r="A62" t="s">
        <v>2</v>
      </c>
      <c r="B62" s="2">
        <v>9.8932392000000008E-3</v>
      </c>
    </row>
    <row r="63" spans="1:3" x14ac:dyDescent="0.25">
      <c r="A63" t="s">
        <v>3</v>
      </c>
      <c r="B63" s="3">
        <v>0.89</v>
      </c>
    </row>
    <row r="65" spans="1:3" x14ac:dyDescent="0.25">
      <c r="A65" t="s">
        <v>8</v>
      </c>
      <c r="B65" s="9">
        <f>B54*B61</f>
        <v>2.5499999999999998</v>
      </c>
    </row>
    <row r="66" spans="1:3" x14ac:dyDescent="0.25">
      <c r="A66" t="s">
        <v>9</v>
      </c>
      <c r="B66" s="9">
        <f>B53*B60+B55*B62*(1-B63)</f>
        <v>7.1319426746988892</v>
      </c>
    </row>
    <row r="67" spans="1:3" x14ac:dyDescent="0.25">
      <c r="A67" t="s">
        <v>10</v>
      </c>
      <c r="B67" s="9">
        <f>B53*B59+B55*B62</f>
        <v>7.0257188153311105</v>
      </c>
    </row>
    <row r="69" spans="1:3" x14ac:dyDescent="0.25">
      <c r="A69" s="4" t="s">
        <v>16</v>
      </c>
      <c r="B69" s="4"/>
      <c r="C69" s="4"/>
    </row>
    <row r="70" spans="1:3" x14ac:dyDescent="0.25">
      <c r="A70" s="1" t="s">
        <v>20</v>
      </c>
      <c r="B70" s="6">
        <f>146.441</f>
        <v>146.441</v>
      </c>
      <c r="C70" t="s">
        <v>6</v>
      </c>
    </row>
    <row r="71" spans="1:3" x14ac:dyDescent="0.25">
      <c r="A71" t="s">
        <v>5</v>
      </c>
      <c r="B71">
        <v>150</v>
      </c>
      <c r="C71" t="s">
        <v>6</v>
      </c>
    </row>
    <row r="72" spans="1:3" x14ac:dyDescent="0.25">
      <c r="A72" t="s">
        <v>25</v>
      </c>
      <c r="B72" s="2">
        <v>79.38</v>
      </c>
      <c r="C72" t="s">
        <v>6</v>
      </c>
    </row>
    <row r="73" spans="1:3" x14ac:dyDescent="0.25">
      <c r="A73" t="s">
        <v>0</v>
      </c>
      <c r="C73" t="s">
        <v>7</v>
      </c>
    </row>
    <row r="74" spans="1:3" x14ac:dyDescent="0.25">
      <c r="A74" t="s">
        <v>1</v>
      </c>
      <c r="C74" t="s">
        <v>7</v>
      </c>
    </row>
    <row r="76" spans="1:3" x14ac:dyDescent="0.25">
      <c r="A76" t="s">
        <v>11</v>
      </c>
      <c r="B76">
        <f>14.212/3600*11.126</f>
        <v>4.3922975555555549E-2</v>
      </c>
    </row>
    <row r="77" spans="1:3" x14ac:dyDescent="0.25">
      <c r="A77" t="s">
        <v>12</v>
      </c>
      <c r="B77">
        <f>15.614/3600*11.126</f>
        <v>4.8255934444444447E-2</v>
      </c>
    </row>
    <row r="78" spans="1:3" x14ac:dyDescent="0.25">
      <c r="A78" t="s">
        <v>4</v>
      </c>
      <c r="B78" s="2">
        <v>5.0999999999999997E-2</v>
      </c>
    </row>
    <row r="79" spans="1:3" x14ac:dyDescent="0.25">
      <c r="A79" t="s">
        <v>2</v>
      </c>
      <c r="B79" s="2">
        <v>9.8932392000000008E-3</v>
      </c>
    </row>
    <row r="80" spans="1:3" x14ac:dyDescent="0.25">
      <c r="A80" t="s">
        <v>3</v>
      </c>
      <c r="B80" s="3">
        <v>0.89</v>
      </c>
    </row>
    <row r="82" spans="1:3" x14ac:dyDescent="0.25">
      <c r="A82" t="s">
        <v>8</v>
      </c>
      <c r="B82" s="9">
        <f>B71*B78</f>
        <v>7.6499999999999995</v>
      </c>
    </row>
    <row r="83" spans="1:3" x14ac:dyDescent="0.25">
      <c r="A83" t="s">
        <v>9</v>
      </c>
      <c r="B83" s="9">
        <f>B70*B77+B72*B79*(1-B80)</f>
        <v>7.1530330820254493</v>
      </c>
    </row>
    <row r="84" spans="1:3" x14ac:dyDescent="0.25">
      <c r="A84" t="s">
        <v>10</v>
      </c>
      <c r="B84" s="9">
        <f>B70*B76+B72*B79</f>
        <v>7.2174497910271107</v>
      </c>
    </row>
    <row r="86" spans="1:3" x14ac:dyDescent="0.25">
      <c r="A86" s="4" t="s">
        <v>17</v>
      </c>
      <c r="B86" s="4"/>
      <c r="C86" s="4"/>
    </row>
    <row r="87" spans="1:3" x14ac:dyDescent="0.25">
      <c r="A87" s="1" t="s">
        <v>20</v>
      </c>
      <c r="B87" s="6">
        <f>146.441</f>
        <v>146.441</v>
      </c>
      <c r="C87" t="s">
        <v>6</v>
      </c>
    </row>
    <row r="88" spans="1:3" x14ac:dyDescent="0.25">
      <c r="A88" t="s">
        <v>5</v>
      </c>
      <c r="B88">
        <v>75</v>
      </c>
      <c r="C88" t="s">
        <v>6</v>
      </c>
    </row>
    <row r="89" spans="1:3" x14ac:dyDescent="0.25">
      <c r="A89" t="s">
        <v>25</v>
      </c>
      <c r="B89" s="2">
        <v>79.38</v>
      </c>
      <c r="C89" t="s">
        <v>6</v>
      </c>
    </row>
    <row r="90" spans="1:3" x14ac:dyDescent="0.25">
      <c r="A90" t="s">
        <v>0</v>
      </c>
      <c r="C90" t="s">
        <v>7</v>
      </c>
    </row>
    <row r="91" spans="1:3" x14ac:dyDescent="0.25">
      <c r="A91" t="s">
        <v>1</v>
      </c>
      <c r="C91" t="s">
        <v>7</v>
      </c>
    </row>
    <row r="93" spans="1:3" x14ac:dyDescent="0.25">
      <c r="A93" t="s">
        <v>11</v>
      </c>
      <c r="B93">
        <f>14.212/3600*11.126</f>
        <v>4.3922975555555549E-2</v>
      </c>
    </row>
    <row r="94" spans="1:3" x14ac:dyDescent="0.25">
      <c r="A94" t="s">
        <v>12</v>
      </c>
      <c r="B94">
        <f>15.614/3600*11.126</f>
        <v>4.8255934444444447E-2</v>
      </c>
    </row>
    <row r="95" spans="1:3" x14ac:dyDescent="0.25">
      <c r="A95" t="s">
        <v>4</v>
      </c>
      <c r="B95" s="2">
        <v>5.0999999999999997E-2</v>
      </c>
    </row>
    <row r="96" spans="1:3" x14ac:dyDescent="0.25">
      <c r="A96" t="s">
        <v>2</v>
      </c>
      <c r="B96" s="2">
        <v>9.8932392000000008E-3</v>
      </c>
    </row>
    <row r="97" spans="1:3" x14ac:dyDescent="0.25">
      <c r="A97" t="s">
        <v>3</v>
      </c>
      <c r="B97" s="3">
        <v>0.89</v>
      </c>
    </row>
    <row r="99" spans="1:3" x14ac:dyDescent="0.25">
      <c r="A99" t="s">
        <v>8</v>
      </c>
      <c r="B99" s="9">
        <f>B88*B95</f>
        <v>3.8249999999999997</v>
      </c>
    </row>
    <row r="100" spans="1:3" x14ac:dyDescent="0.25">
      <c r="A100" t="s">
        <v>9</v>
      </c>
      <c r="B100" s="9">
        <f>B87*B94+B89*B96*(1-B97)</f>
        <v>7.1530330820254493</v>
      </c>
    </row>
    <row r="101" spans="1:3" x14ac:dyDescent="0.25">
      <c r="A101" t="s">
        <v>10</v>
      </c>
      <c r="B101" s="9">
        <f>B87*B93+B89*B96</f>
        <v>7.2174497910271107</v>
      </c>
    </row>
    <row r="103" spans="1:3" x14ac:dyDescent="0.25">
      <c r="A103" s="4" t="s">
        <v>18</v>
      </c>
      <c r="B103" s="4"/>
      <c r="C103" s="4"/>
    </row>
    <row r="104" spans="1:3" x14ac:dyDescent="0.25">
      <c r="A104" s="1" t="s">
        <v>20</v>
      </c>
      <c r="B104" s="6">
        <f>146.441</f>
        <v>146.441</v>
      </c>
      <c r="C104" t="s">
        <v>6</v>
      </c>
    </row>
    <row r="105" spans="1:3" x14ac:dyDescent="0.25">
      <c r="A105" t="s">
        <v>5</v>
      </c>
      <c r="B105">
        <v>40</v>
      </c>
      <c r="C105" t="s">
        <v>6</v>
      </c>
    </row>
    <row r="106" spans="1:3" x14ac:dyDescent="0.25">
      <c r="A106" t="s">
        <v>25</v>
      </c>
      <c r="B106" s="2">
        <v>79.38</v>
      </c>
      <c r="C106" t="s">
        <v>6</v>
      </c>
    </row>
    <row r="107" spans="1:3" x14ac:dyDescent="0.25">
      <c r="A107" t="s">
        <v>0</v>
      </c>
      <c r="C107" t="s">
        <v>7</v>
      </c>
    </row>
    <row r="108" spans="1:3" x14ac:dyDescent="0.25">
      <c r="A108" t="s">
        <v>1</v>
      </c>
      <c r="C108" t="s">
        <v>7</v>
      </c>
    </row>
    <row r="110" spans="1:3" x14ac:dyDescent="0.25">
      <c r="A110" t="s">
        <v>11</v>
      </c>
      <c r="B110">
        <f>14.212/3600*11.126</f>
        <v>4.3922975555555549E-2</v>
      </c>
    </row>
    <row r="111" spans="1:3" x14ac:dyDescent="0.25">
      <c r="A111" t="s">
        <v>12</v>
      </c>
      <c r="B111">
        <f>15.614/3600*11.126</f>
        <v>4.8255934444444447E-2</v>
      </c>
    </row>
    <row r="112" spans="1:3" x14ac:dyDescent="0.25">
      <c r="A112" t="s">
        <v>4</v>
      </c>
      <c r="B112" s="2">
        <v>5.0999999999999997E-2</v>
      </c>
    </row>
    <row r="113" spans="1:3" x14ac:dyDescent="0.25">
      <c r="A113" t="s">
        <v>2</v>
      </c>
      <c r="B113" s="2">
        <v>9.8932392000000008E-3</v>
      </c>
    </row>
    <row r="114" spans="1:3" x14ac:dyDescent="0.25">
      <c r="A114" t="s">
        <v>3</v>
      </c>
      <c r="B114" s="3">
        <v>0.89</v>
      </c>
    </row>
    <row r="116" spans="1:3" x14ac:dyDescent="0.25">
      <c r="A116" t="s">
        <v>8</v>
      </c>
      <c r="B116" s="9">
        <f>B105*B112</f>
        <v>2.04</v>
      </c>
    </row>
    <row r="117" spans="1:3" x14ac:dyDescent="0.25">
      <c r="A117" t="s">
        <v>9</v>
      </c>
      <c r="B117" s="9">
        <f>B104*B111+B106*B113*(1-B114)</f>
        <v>7.1530330820254493</v>
      </c>
    </row>
    <row r="118" spans="1:3" x14ac:dyDescent="0.25">
      <c r="A118" t="s">
        <v>10</v>
      </c>
      <c r="B118" s="9">
        <f>B104*B110+B106*B113</f>
        <v>7.2174497910271107</v>
      </c>
    </row>
    <row r="120" spans="1:3" x14ac:dyDescent="0.25">
      <c r="A120" s="4" t="s">
        <v>19</v>
      </c>
      <c r="B120" s="4"/>
      <c r="C120" s="4"/>
    </row>
    <row r="121" spans="1:3" x14ac:dyDescent="0.25">
      <c r="A121" s="1" t="s">
        <v>20</v>
      </c>
      <c r="B121" s="6">
        <f>146.441</f>
        <v>146.441</v>
      </c>
      <c r="C121" t="s">
        <v>6</v>
      </c>
    </row>
    <row r="122" spans="1:3" x14ac:dyDescent="0.25">
      <c r="A122" t="s">
        <v>5</v>
      </c>
      <c r="B122">
        <v>30</v>
      </c>
      <c r="C122" t="s">
        <v>6</v>
      </c>
    </row>
    <row r="123" spans="1:3" x14ac:dyDescent="0.25">
      <c r="A123" t="s">
        <v>25</v>
      </c>
      <c r="B123" s="2">
        <v>79.38</v>
      </c>
      <c r="C123" t="s">
        <v>6</v>
      </c>
    </row>
    <row r="124" spans="1:3" x14ac:dyDescent="0.25">
      <c r="A124" t="s">
        <v>0</v>
      </c>
      <c r="C124" t="s">
        <v>7</v>
      </c>
    </row>
    <row r="125" spans="1:3" x14ac:dyDescent="0.25">
      <c r="A125" t="s">
        <v>1</v>
      </c>
      <c r="C125" t="s">
        <v>7</v>
      </c>
    </row>
    <row r="127" spans="1:3" x14ac:dyDescent="0.25">
      <c r="A127" t="s">
        <v>11</v>
      </c>
      <c r="B127">
        <f>14.212/3600*11.126</f>
        <v>4.3922975555555549E-2</v>
      </c>
    </row>
    <row r="128" spans="1:3" x14ac:dyDescent="0.25">
      <c r="A128" t="s">
        <v>12</v>
      </c>
      <c r="B128">
        <f>15.614/3600*11.126</f>
        <v>4.8255934444444447E-2</v>
      </c>
    </row>
    <row r="129" spans="1:3" x14ac:dyDescent="0.25">
      <c r="A129" t="s">
        <v>4</v>
      </c>
      <c r="B129" s="2">
        <v>5.0999999999999997E-2</v>
      </c>
    </row>
    <row r="130" spans="1:3" x14ac:dyDescent="0.25">
      <c r="A130" t="s">
        <v>2</v>
      </c>
      <c r="B130" s="2">
        <v>9.8932392000000008E-3</v>
      </c>
    </row>
    <row r="131" spans="1:3" x14ac:dyDescent="0.25">
      <c r="A131" t="s">
        <v>3</v>
      </c>
      <c r="B131" s="3">
        <v>0.89</v>
      </c>
    </row>
    <row r="133" spans="1:3" x14ac:dyDescent="0.25">
      <c r="A133" t="s">
        <v>8</v>
      </c>
      <c r="B133" s="9">
        <f>B122*B129</f>
        <v>1.5299999999999998</v>
      </c>
    </row>
    <row r="134" spans="1:3" x14ac:dyDescent="0.25">
      <c r="A134" t="s">
        <v>9</v>
      </c>
      <c r="B134" s="9">
        <f>B121*B128+B123*B130*(1-B131)</f>
        <v>7.1530330820254493</v>
      </c>
    </row>
    <row r="135" spans="1:3" x14ac:dyDescent="0.25">
      <c r="A135" t="s">
        <v>10</v>
      </c>
      <c r="B135" s="9">
        <f>B121*B127+B123*B130</f>
        <v>7.2174497910271107</v>
      </c>
    </row>
    <row r="137" spans="1:3" x14ac:dyDescent="0.25">
      <c r="A137" s="4" t="s">
        <v>56</v>
      </c>
      <c r="B137" s="4"/>
      <c r="C137" s="4"/>
    </row>
    <row r="138" spans="1:3" x14ac:dyDescent="0.25">
      <c r="A138" s="1" t="s">
        <v>20</v>
      </c>
      <c r="B138" s="6">
        <v>200</v>
      </c>
      <c r="C138" t="s">
        <v>6</v>
      </c>
    </row>
    <row r="139" spans="1:3" x14ac:dyDescent="0.25">
      <c r="A139" t="s">
        <v>5</v>
      </c>
      <c r="B139" s="2">
        <v>360.78</v>
      </c>
      <c r="C139" t="s">
        <v>6</v>
      </c>
    </row>
    <row r="140" spans="1:3" x14ac:dyDescent="0.25">
      <c r="A140" t="s">
        <v>25</v>
      </c>
      <c r="B140" s="2">
        <v>79.38</v>
      </c>
      <c r="C140" t="s">
        <v>6</v>
      </c>
    </row>
    <row r="141" spans="1:3" x14ac:dyDescent="0.25">
      <c r="A141" t="s">
        <v>0</v>
      </c>
      <c r="C141" t="s">
        <v>7</v>
      </c>
    </row>
    <row r="142" spans="1:3" x14ac:dyDescent="0.25">
      <c r="A142" t="s">
        <v>1</v>
      </c>
      <c r="C142" t="s">
        <v>7</v>
      </c>
    </row>
    <row r="144" spans="1:3" x14ac:dyDescent="0.25">
      <c r="A144" t="s">
        <v>11</v>
      </c>
      <c r="B144">
        <f>14.212/3600*11.126</f>
        <v>4.3922975555555549E-2</v>
      </c>
    </row>
    <row r="145" spans="1:3" x14ac:dyDescent="0.25">
      <c r="A145" t="s">
        <v>12</v>
      </c>
      <c r="B145">
        <f>15.614/3600*11.126</f>
        <v>4.8255934444444447E-2</v>
      </c>
    </row>
    <row r="146" spans="1:3" x14ac:dyDescent="0.25">
      <c r="A146" t="s">
        <v>4</v>
      </c>
      <c r="B146" s="2">
        <v>5.0999999999999997E-2</v>
      </c>
    </row>
    <row r="147" spans="1:3" x14ac:dyDescent="0.25">
      <c r="A147" t="s">
        <v>2</v>
      </c>
      <c r="B147" s="2">
        <v>9.8932392000000008E-3</v>
      </c>
    </row>
    <row r="148" spans="1:3" x14ac:dyDescent="0.25">
      <c r="A148" t="s">
        <v>3</v>
      </c>
      <c r="B148" s="3">
        <v>0.89</v>
      </c>
    </row>
    <row r="150" spans="1:3" x14ac:dyDescent="0.25">
      <c r="A150" t="s">
        <v>8</v>
      </c>
      <c r="B150" s="9">
        <f>B139*B146</f>
        <v>18.399779999999996</v>
      </c>
    </row>
    <row r="151" spans="1:3" x14ac:dyDescent="0.25">
      <c r="A151" t="s">
        <v>9</v>
      </c>
      <c r="B151" s="9">
        <f>B138*B145+B140*B147*(1-B148)</f>
        <v>9.7375726749354481</v>
      </c>
    </row>
    <row r="152" spans="1:3" x14ac:dyDescent="0.25">
      <c r="A152" t="s">
        <v>10</v>
      </c>
      <c r="B152" s="9">
        <f>B138*B144+B140*B147</f>
        <v>9.5699204388071095</v>
      </c>
    </row>
    <row r="154" spans="1:3" x14ac:dyDescent="0.25">
      <c r="A154" s="4" t="s">
        <v>52</v>
      </c>
      <c r="B154" s="4"/>
      <c r="C154" s="4"/>
    </row>
    <row r="155" spans="1:3" x14ac:dyDescent="0.25">
      <c r="A155" s="1" t="s">
        <v>20</v>
      </c>
      <c r="B155" s="6">
        <v>150</v>
      </c>
      <c r="C155" t="s">
        <v>6</v>
      </c>
    </row>
    <row r="156" spans="1:3" x14ac:dyDescent="0.25">
      <c r="A156" t="s">
        <v>5</v>
      </c>
      <c r="B156">
        <v>150</v>
      </c>
      <c r="C156" t="s">
        <v>6</v>
      </c>
    </row>
    <row r="157" spans="1:3" x14ac:dyDescent="0.25">
      <c r="A157" t="s">
        <v>25</v>
      </c>
      <c r="B157" s="2">
        <v>79.38</v>
      </c>
      <c r="C157" t="s">
        <v>6</v>
      </c>
    </row>
    <row r="158" spans="1:3" x14ac:dyDescent="0.25">
      <c r="A158" t="s">
        <v>0</v>
      </c>
      <c r="C158" t="s">
        <v>7</v>
      </c>
    </row>
    <row r="159" spans="1:3" x14ac:dyDescent="0.25">
      <c r="A159" t="s">
        <v>1</v>
      </c>
      <c r="C159" t="s">
        <v>7</v>
      </c>
    </row>
    <row r="161" spans="1:3" x14ac:dyDescent="0.25">
      <c r="A161" t="s">
        <v>11</v>
      </c>
      <c r="B161">
        <f>14.212/3600*11.126</f>
        <v>4.3922975555555549E-2</v>
      </c>
    </row>
    <row r="162" spans="1:3" x14ac:dyDescent="0.25">
      <c r="A162" t="s">
        <v>12</v>
      </c>
      <c r="B162">
        <f>15.614/3600*11.126</f>
        <v>4.8255934444444447E-2</v>
      </c>
    </row>
    <row r="163" spans="1:3" x14ac:dyDescent="0.25">
      <c r="A163" t="s">
        <v>4</v>
      </c>
      <c r="B163" s="2">
        <v>5.0999999999999997E-2</v>
      </c>
    </row>
    <row r="164" spans="1:3" x14ac:dyDescent="0.25">
      <c r="A164" t="s">
        <v>2</v>
      </c>
      <c r="B164" s="2">
        <v>9.8932392000000008E-3</v>
      </c>
    </row>
    <row r="165" spans="1:3" x14ac:dyDescent="0.25">
      <c r="A165" t="s">
        <v>3</v>
      </c>
      <c r="B165" s="3">
        <v>0.89</v>
      </c>
    </row>
    <row r="167" spans="1:3" x14ac:dyDescent="0.25">
      <c r="A167" t="s">
        <v>8</v>
      </c>
      <c r="B167" s="9">
        <f>B156*B163</f>
        <v>7.6499999999999995</v>
      </c>
    </row>
    <row r="168" spans="1:3" x14ac:dyDescent="0.25">
      <c r="A168" t="s">
        <v>9</v>
      </c>
      <c r="B168" s="9">
        <f>B155*B162+B157*B164*(1-B165)</f>
        <v>7.3247759527132272</v>
      </c>
    </row>
    <row r="169" spans="1:3" x14ac:dyDescent="0.25">
      <c r="A169" t="s">
        <v>10</v>
      </c>
      <c r="B169" s="9">
        <f>B155*B161+B157*B164</f>
        <v>7.3737716610293331</v>
      </c>
    </row>
    <row r="171" spans="1:3" x14ac:dyDescent="0.25">
      <c r="A171" s="4" t="s">
        <v>53</v>
      </c>
      <c r="B171" s="4"/>
      <c r="C171" s="4"/>
    </row>
    <row r="172" spans="1:3" x14ac:dyDescent="0.25">
      <c r="A172" s="1" t="s">
        <v>20</v>
      </c>
      <c r="B172" s="6">
        <v>75</v>
      </c>
      <c r="C172" t="s">
        <v>6</v>
      </c>
    </row>
    <row r="173" spans="1:3" x14ac:dyDescent="0.25">
      <c r="A173" t="s">
        <v>5</v>
      </c>
      <c r="B173">
        <v>75</v>
      </c>
      <c r="C173" t="s">
        <v>6</v>
      </c>
    </row>
    <row r="174" spans="1:3" x14ac:dyDescent="0.25">
      <c r="A174" t="s">
        <v>25</v>
      </c>
      <c r="B174" s="2">
        <v>79.38</v>
      </c>
      <c r="C174" t="s">
        <v>6</v>
      </c>
    </row>
    <row r="175" spans="1:3" x14ac:dyDescent="0.25">
      <c r="A175" t="s">
        <v>0</v>
      </c>
      <c r="C175" t="s">
        <v>7</v>
      </c>
    </row>
    <row r="176" spans="1:3" x14ac:dyDescent="0.25">
      <c r="A176" t="s">
        <v>1</v>
      </c>
      <c r="C176" t="s">
        <v>7</v>
      </c>
    </row>
    <row r="178" spans="1:2" x14ac:dyDescent="0.25">
      <c r="A178" t="s">
        <v>11</v>
      </c>
      <c r="B178">
        <f>14.212/3600*11.126</f>
        <v>4.3922975555555549E-2</v>
      </c>
    </row>
    <row r="179" spans="1:2" x14ac:dyDescent="0.25">
      <c r="A179" t="s">
        <v>12</v>
      </c>
      <c r="B179">
        <f>15.614/3600*11.126</f>
        <v>4.8255934444444447E-2</v>
      </c>
    </row>
    <row r="180" spans="1:2" x14ac:dyDescent="0.25">
      <c r="A180" t="s">
        <v>4</v>
      </c>
      <c r="B180" s="2">
        <v>5.0999999999999997E-2</v>
      </c>
    </row>
    <row r="181" spans="1:2" x14ac:dyDescent="0.25">
      <c r="A181" t="s">
        <v>2</v>
      </c>
      <c r="B181" s="2">
        <v>9.8932392000000008E-3</v>
      </c>
    </row>
    <row r="182" spans="1:2" x14ac:dyDescent="0.25">
      <c r="A182" t="s">
        <v>3</v>
      </c>
      <c r="B182" s="3">
        <v>0.89</v>
      </c>
    </row>
    <row r="184" spans="1:2" x14ac:dyDescent="0.25">
      <c r="A184" t="s">
        <v>8</v>
      </c>
      <c r="B184" s="9">
        <f>B173*B180</f>
        <v>3.8249999999999997</v>
      </c>
    </row>
    <row r="185" spans="1:2" x14ac:dyDescent="0.25">
      <c r="A185" t="s">
        <v>9</v>
      </c>
      <c r="B185" s="9">
        <f>B172*B179+B174*B181*(1-B182)</f>
        <v>3.7055808693798937</v>
      </c>
    </row>
    <row r="186" spans="1:2" x14ac:dyDescent="0.25">
      <c r="A186" t="s">
        <v>10</v>
      </c>
      <c r="B186" s="9">
        <f>B172*B178+B174*B181</f>
        <v>4.0795484943626663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CEBEA-0A09-42E8-A27F-FA141EB70684}">
  <dimension ref="A1:J44"/>
  <sheetViews>
    <sheetView tabSelected="1" workbookViewId="0">
      <selection activeCell="E17" sqref="E17"/>
    </sheetView>
  </sheetViews>
  <sheetFormatPr defaultRowHeight="15" x14ac:dyDescent="0.25"/>
  <cols>
    <col min="1" max="1" width="63" customWidth="1"/>
    <col min="5" max="6" width="44.42578125" customWidth="1"/>
    <col min="7" max="7" width="43.85546875" customWidth="1"/>
    <col min="8" max="8" width="36.7109375" customWidth="1"/>
    <col min="9" max="9" width="35.140625" customWidth="1"/>
    <col min="10" max="10" width="34.28515625" customWidth="1"/>
  </cols>
  <sheetData>
    <row r="1" spans="1:10" x14ac:dyDescent="0.25">
      <c r="A1" s="8" t="s">
        <v>21</v>
      </c>
      <c r="B1" s="8"/>
      <c r="C1" s="8"/>
      <c r="D1" s="8"/>
      <c r="E1" s="8" t="s">
        <v>34</v>
      </c>
      <c r="F1" s="8"/>
      <c r="G1" s="8"/>
      <c r="H1" s="8"/>
      <c r="I1" s="8"/>
    </row>
    <row r="2" spans="1:10" ht="30" x14ac:dyDescent="0.25">
      <c r="A2" s="2" t="s">
        <v>20</v>
      </c>
      <c r="B2" s="6">
        <f>146.441</f>
        <v>146.441</v>
      </c>
      <c r="C2" s="2" t="s">
        <v>6</v>
      </c>
      <c r="E2" t="s">
        <v>22</v>
      </c>
      <c r="F2" t="s">
        <v>23</v>
      </c>
      <c r="G2" t="s">
        <v>24</v>
      </c>
      <c r="H2" s="5" t="s">
        <v>35</v>
      </c>
      <c r="I2" s="5" t="s">
        <v>54</v>
      </c>
      <c r="J2" s="5"/>
    </row>
    <row r="3" spans="1:10" x14ac:dyDescent="0.25">
      <c r="A3" s="2" t="s">
        <v>5</v>
      </c>
      <c r="B3" s="2">
        <v>360.78</v>
      </c>
      <c r="C3" s="2" t="s">
        <v>6</v>
      </c>
      <c r="E3">
        <v>30</v>
      </c>
      <c r="F3">
        <v>30</v>
      </c>
      <c r="G3">
        <v>50</v>
      </c>
      <c r="H3">
        <f>0.75*E3</f>
        <v>22.5</v>
      </c>
      <c r="I3" s="9">
        <f>E3*'Model one scenario'!$E$15</f>
        <v>71.29081365199265</v>
      </c>
    </row>
    <row r="4" spans="1:10" x14ac:dyDescent="0.25">
      <c r="A4" s="2" t="s">
        <v>25</v>
      </c>
      <c r="B4" s="2">
        <v>79.38</v>
      </c>
      <c r="C4" s="2" t="s">
        <v>6</v>
      </c>
      <c r="E4">
        <v>50</v>
      </c>
      <c r="F4">
        <v>50</v>
      </c>
      <c r="G4">
        <v>60</v>
      </c>
      <c r="H4">
        <f t="shared" ref="H4:H11" si="0">0.75*E4</f>
        <v>37.5</v>
      </c>
      <c r="I4" s="9">
        <f>E4*'Model one scenario'!$E$15</f>
        <v>118.81802275332107</v>
      </c>
    </row>
    <row r="5" spans="1:10" x14ac:dyDescent="0.25">
      <c r="A5" s="2" t="s">
        <v>0</v>
      </c>
      <c r="B5" s="2"/>
      <c r="C5" s="2" t="s">
        <v>7</v>
      </c>
      <c r="E5">
        <v>75</v>
      </c>
      <c r="F5">
        <v>75</v>
      </c>
      <c r="G5">
        <v>70</v>
      </c>
      <c r="H5">
        <f t="shared" si="0"/>
        <v>56.25</v>
      </c>
      <c r="I5" s="9">
        <f>E5*'Model one scenario'!$E$15</f>
        <v>178.2270341299816</v>
      </c>
    </row>
    <row r="6" spans="1:10" x14ac:dyDescent="0.25">
      <c r="A6" s="2" t="s">
        <v>1</v>
      </c>
      <c r="B6" s="2"/>
      <c r="C6" s="2" t="s">
        <v>7</v>
      </c>
      <c r="E6">
        <v>100</v>
      </c>
      <c r="F6">
        <v>100</v>
      </c>
      <c r="G6">
        <v>80</v>
      </c>
      <c r="H6">
        <f t="shared" si="0"/>
        <v>75</v>
      </c>
      <c r="I6" s="9">
        <f>E6*'Model one scenario'!$E$15</f>
        <v>237.63604550664215</v>
      </c>
    </row>
    <row r="7" spans="1:10" x14ac:dyDescent="0.25">
      <c r="A7" s="2"/>
      <c r="B7" s="2"/>
      <c r="C7" s="2"/>
      <c r="E7">
        <v>125</v>
      </c>
      <c r="F7">
        <v>125</v>
      </c>
      <c r="G7">
        <v>90</v>
      </c>
      <c r="H7">
        <f t="shared" si="0"/>
        <v>93.75</v>
      </c>
      <c r="I7" s="9">
        <f>E7*'Model one scenario'!$E$15</f>
        <v>297.04505688330266</v>
      </c>
    </row>
    <row r="8" spans="1:10" x14ac:dyDescent="0.25">
      <c r="A8" s="2" t="s">
        <v>11</v>
      </c>
      <c r="B8" s="2">
        <f>14.212/3600*11.126</f>
        <v>4.3922975555555549E-2</v>
      </c>
      <c r="C8" s="2"/>
      <c r="E8">
        <v>150</v>
      </c>
      <c r="F8">
        <v>150</v>
      </c>
      <c r="G8">
        <v>100</v>
      </c>
      <c r="H8">
        <f t="shared" si="0"/>
        <v>112.5</v>
      </c>
      <c r="I8" s="9">
        <f>E8*'Model one scenario'!$E$15</f>
        <v>356.45406825996321</v>
      </c>
    </row>
    <row r="9" spans="1:10" x14ac:dyDescent="0.25">
      <c r="A9" s="2" t="s">
        <v>12</v>
      </c>
      <c r="B9" s="2">
        <f>15.614/3600*11.126</f>
        <v>4.8255934444444447E-2</v>
      </c>
      <c r="C9" s="2"/>
      <c r="E9">
        <v>200</v>
      </c>
      <c r="F9">
        <v>200</v>
      </c>
      <c r="G9">
        <v>120</v>
      </c>
      <c r="H9">
        <f t="shared" si="0"/>
        <v>150</v>
      </c>
      <c r="I9" s="9">
        <f>E9*'Model one scenario'!$E$15</f>
        <v>475.2720910132843</v>
      </c>
    </row>
    <row r="10" spans="1:10" x14ac:dyDescent="0.25">
      <c r="A10" s="2" t="s">
        <v>57</v>
      </c>
      <c r="B10" s="2">
        <v>5.0999999999999997E-2</v>
      </c>
      <c r="C10" s="2"/>
      <c r="E10">
        <v>300</v>
      </c>
      <c r="F10">
        <v>300</v>
      </c>
      <c r="G10">
        <v>150</v>
      </c>
      <c r="H10">
        <f t="shared" si="0"/>
        <v>225</v>
      </c>
      <c r="I10" s="9">
        <f>E10*'Model one scenario'!$E$15</f>
        <v>712.90813651992642</v>
      </c>
    </row>
    <row r="11" spans="1:10" x14ac:dyDescent="0.25">
      <c r="A11" s="2" t="s">
        <v>2</v>
      </c>
      <c r="B11" s="2">
        <v>9.8932392000000008E-3</v>
      </c>
      <c r="C11" s="2"/>
      <c r="E11">
        <v>500</v>
      </c>
      <c r="F11">
        <v>500</v>
      </c>
      <c r="G11">
        <v>200</v>
      </c>
      <c r="H11">
        <f t="shared" si="0"/>
        <v>375</v>
      </c>
      <c r="I11" s="9">
        <f>E11*'Model one scenario'!$E$15</f>
        <v>1188.1802275332107</v>
      </c>
    </row>
    <row r="12" spans="1:10" x14ac:dyDescent="0.25">
      <c r="A12" s="2" t="s">
        <v>3</v>
      </c>
      <c r="B12" s="3">
        <v>0.89</v>
      </c>
      <c r="C12" s="2"/>
    </row>
    <row r="13" spans="1:10" ht="30" x14ac:dyDescent="0.25">
      <c r="A13" s="2"/>
      <c r="B13" s="2"/>
      <c r="C13" s="2"/>
      <c r="E13" t="s">
        <v>26</v>
      </c>
      <c r="F13" s="5" t="s">
        <v>27</v>
      </c>
      <c r="G13" s="5" t="s">
        <v>28</v>
      </c>
      <c r="H13" s="5" t="s">
        <v>36</v>
      </c>
      <c r="I13" s="5" t="s">
        <v>55</v>
      </c>
      <c r="J13" s="5"/>
    </row>
    <row r="14" spans="1:10" x14ac:dyDescent="0.25">
      <c r="A14" s="2" t="s">
        <v>8</v>
      </c>
      <c r="B14" s="2">
        <f>B3*B10</f>
        <v>18.399779999999996</v>
      </c>
      <c r="C14" s="2"/>
      <c r="E14" s="9">
        <f>$B$10*F3</f>
        <v>1.5299999999999998</v>
      </c>
      <c r="F14" s="9">
        <f t="shared" ref="F14:F22" si="1">$B$9*E3+$B$4*$B$11*(1-$B$12)</f>
        <v>1.5340638193798934</v>
      </c>
      <c r="G14" s="9">
        <f t="shared" ref="G14:G22" si="2">$B$8*E3+$B$4*$B$11</f>
        <v>2.1030145943626666</v>
      </c>
      <c r="H14" s="9">
        <f>$B$10*H3</f>
        <v>1.1475</v>
      </c>
      <c r="I14" s="9">
        <f>$B$10*I3</f>
        <v>3.6358314962516247</v>
      </c>
      <c r="J14" s="9"/>
    </row>
    <row r="15" spans="1:10" x14ac:dyDescent="0.25">
      <c r="A15" s="2" t="s">
        <v>9</v>
      </c>
      <c r="B15" s="2">
        <f>B2*B9+B4*B11*(1-B12)</f>
        <v>7.1530330820254493</v>
      </c>
      <c r="C15" s="2"/>
      <c r="E15" s="9">
        <f t="shared" ref="E15:E22" si="3">$B$10*F4</f>
        <v>2.5499999999999998</v>
      </c>
      <c r="F15" s="9">
        <f t="shared" si="1"/>
        <v>2.499182508268782</v>
      </c>
      <c r="G15" s="9">
        <f t="shared" si="2"/>
        <v>2.9814741054737772</v>
      </c>
      <c r="H15" s="9">
        <f t="shared" ref="H15:I22" si="4">$B$10*H4</f>
        <v>1.9124999999999999</v>
      </c>
      <c r="I15" s="9">
        <f t="shared" si="4"/>
        <v>6.0597191604193741</v>
      </c>
      <c r="J15" s="9"/>
    </row>
    <row r="16" spans="1:10" x14ac:dyDescent="0.25">
      <c r="A16" s="2" t="s">
        <v>10</v>
      </c>
      <c r="B16" s="2">
        <f>B2*B8+B4*B11</f>
        <v>7.2174497910271107</v>
      </c>
      <c r="C16" s="2"/>
      <c r="E16" s="9">
        <f t="shared" si="3"/>
        <v>3.8249999999999997</v>
      </c>
      <c r="F16" s="9">
        <f t="shared" si="1"/>
        <v>3.7055808693798937</v>
      </c>
      <c r="G16" s="9">
        <f t="shared" si="2"/>
        <v>4.0795484943626663</v>
      </c>
      <c r="H16" s="9">
        <f t="shared" si="4"/>
        <v>2.8687499999999999</v>
      </c>
      <c r="I16" s="9">
        <f t="shared" si="4"/>
        <v>9.0895787406290616</v>
      </c>
      <c r="J16" s="9"/>
    </row>
    <row r="17" spans="5:10" x14ac:dyDescent="0.25">
      <c r="E17" s="9">
        <f t="shared" si="3"/>
        <v>5.0999999999999996</v>
      </c>
      <c r="F17" s="9">
        <f t="shared" si="1"/>
        <v>4.9119792304910046</v>
      </c>
      <c r="G17" s="9">
        <f t="shared" si="2"/>
        <v>5.177622883251555</v>
      </c>
      <c r="H17" s="9">
        <f t="shared" si="4"/>
        <v>3.8249999999999997</v>
      </c>
      <c r="I17" s="9">
        <f t="shared" si="4"/>
        <v>12.119438320838748</v>
      </c>
      <c r="J17" s="9"/>
    </row>
    <row r="18" spans="5:10" x14ac:dyDescent="0.25">
      <c r="E18" s="9">
        <f t="shared" si="3"/>
        <v>6.375</v>
      </c>
      <c r="F18" s="9">
        <f t="shared" si="1"/>
        <v>6.1183775916021164</v>
      </c>
      <c r="G18" s="9">
        <f t="shared" si="2"/>
        <v>6.2756972721404436</v>
      </c>
      <c r="H18" s="9">
        <f t="shared" si="4"/>
        <v>4.78125</v>
      </c>
      <c r="I18" s="9">
        <f t="shared" si="4"/>
        <v>15.149297901048435</v>
      </c>
      <c r="J18" s="9"/>
    </row>
    <row r="19" spans="5:10" x14ac:dyDescent="0.25">
      <c r="E19" s="9">
        <f t="shared" si="3"/>
        <v>7.6499999999999995</v>
      </c>
      <c r="F19" s="9">
        <f t="shared" si="1"/>
        <v>7.3247759527132272</v>
      </c>
      <c r="G19" s="9">
        <f t="shared" si="2"/>
        <v>7.3737716610293331</v>
      </c>
      <c r="H19" s="9">
        <f t="shared" si="4"/>
        <v>5.7374999999999998</v>
      </c>
      <c r="I19" s="9">
        <f t="shared" si="4"/>
        <v>18.179157481258123</v>
      </c>
      <c r="J19" s="9"/>
    </row>
    <row r="20" spans="5:10" x14ac:dyDescent="0.25">
      <c r="E20" s="9">
        <f t="shared" si="3"/>
        <v>10.199999999999999</v>
      </c>
      <c r="F20" s="9">
        <f t="shared" si="1"/>
        <v>9.7375726749354481</v>
      </c>
      <c r="G20" s="9">
        <f t="shared" si="2"/>
        <v>9.5699204388071095</v>
      </c>
      <c r="H20" s="9">
        <f t="shared" si="4"/>
        <v>7.6499999999999995</v>
      </c>
      <c r="I20" s="9">
        <f t="shared" si="4"/>
        <v>24.238876641677496</v>
      </c>
      <c r="J20" s="9"/>
    </row>
    <row r="21" spans="5:10" x14ac:dyDescent="0.25">
      <c r="E21" s="9">
        <f t="shared" si="3"/>
        <v>15.299999999999999</v>
      </c>
      <c r="F21" s="9">
        <f t="shared" si="1"/>
        <v>14.563166119379893</v>
      </c>
      <c r="G21" s="9">
        <f t="shared" si="2"/>
        <v>13.962217994362666</v>
      </c>
      <c r="H21" s="9">
        <f t="shared" si="4"/>
        <v>11.475</v>
      </c>
      <c r="I21" s="9">
        <f t="shared" si="4"/>
        <v>36.358314962516246</v>
      </c>
      <c r="J21" s="9"/>
    </row>
    <row r="22" spans="5:10" x14ac:dyDescent="0.25">
      <c r="E22" s="9">
        <f t="shared" si="3"/>
        <v>25.5</v>
      </c>
      <c r="F22" s="9">
        <f t="shared" si="1"/>
        <v>24.214353008268784</v>
      </c>
      <c r="G22" s="9">
        <f t="shared" si="2"/>
        <v>22.746813105473773</v>
      </c>
      <c r="H22" s="9">
        <f t="shared" si="4"/>
        <v>19.125</v>
      </c>
      <c r="I22" s="9">
        <f t="shared" si="4"/>
        <v>60.597191604193739</v>
      </c>
      <c r="J22" s="9"/>
    </row>
    <row r="23" spans="5:10" x14ac:dyDescent="0.25">
      <c r="E23" s="9"/>
      <c r="F23" s="9"/>
      <c r="G23" s="9"/>
      <c r="H23" s="9"/>
      <c r="I23" s="9"/>
    </row>
    <row r="24" spans="5:10" ht="30" x14ac:dyDescent="0.25">
      <c r="E24" s="9"/>
      <c r="F24" s="10" t="s">
        <v>29</v>
      </c>
      <c r="G24" s="10" t="s">
        <v>30</v>
      </c>
      <c r="H24" s="9"/>
      <c r="I24" s="9"/>
    </row>
    <row r="25" spans="5:10" x14ac:dyDescent="0.25">
      <c r="E25" s="9"/>
      <c r="F25" s="9">
        <f t="shared" ref="F25:F33" si="5">$B$9*$B$2+G3*$B$11*(1-$B$12)</f>
        <v>7.1210601115788892</v>
      </c>
      <c r="G25" s="9">
        <f t="shared" ref="G25:G33" si="6">$B$8*$B$2+G3*$B$11</f>
        <v>6.9267864233311105</v>
      </c>
      <c r="H25" s="9"/>
      <c r="I25" s="9"/>
    </row>
    <row r="26" spans="5:10" x14ac:dyDescent="0.25">
      <c r="E26" s="9"/>
      <c r="F26" s="9">
        <f t="shared" si="5"/>
        <v>7.1319426746988892</v>
      </c>
      <c r="G26" s="9">
        <f t="shared" si="6"/>
        <v>7.0257188153311105</v>
      </c>
      <c r="H26" s="9"/>
      <c r="I26" s="9"/>
    </row>
    <row r="27" spans="5:10" x14ac:dyDescent="0.25">
      <c r="E27" s="9"/>
      <c r="F27" s="9">
        <f t="shared" si="5"/>
        <v>7.1428252378188892</v>
      </c>
      <c r="G27" s="9">
        <f t="shared" si="6"/>
        <v>7.1246512073311106</v>
      </c>
      <c r="H27" s="9"/>
      <c r="I27" s="9"/>
    </row>
    <row r="28" spans="5:10" x14ac:dyDescent="0.25">
      <c r="E28" s="9"/>
      <c r="F28" s="9">
        <f t="shared" si="5"/>
        <v>7.1537078009388892</v>
      </c>
      <c r="G28" s="9">
        <f t="shared" si="6"/>
        <v>7.2235835993311106</v>
      </c>
      <c r="H28" s="9"/>
      <c r="I28" s="9"/>
    </row>
    <row r="29" spans="5:10" x14ac:dyDescent="0.25">
      <c r="E29" s="9"/>
      <c r="F29" s="9">
        <f t="shared" si="5"/>
        <v>7.1645903640588893</v>
      </c>
      <c r="G29" s="9">
        <f t="shared" si="6"/>
        <v>7.3225159913311106</v>
      </c>
      <c r="H29" s="9"/>
      <c r="I29" s="9"/>
    </row>
    <row r="30" spans="5:10" x14ac:dyDescent="0.25">
      <c r="E30" s="9"/>
      <c r="F30" s="9">
        <f t="shared" si="5"/>
        <v>7.1754729271788893</v>
      </c>
      <c r="G30" s="9">
        <f t="shared" si="6"/>
        <v>7.4214483833311107</v>
      </c>
      <c r="H30" s="9"/>
      <c r="I30" s="9"/>
    </row>
    <row r="31" spans="5:10" x14ac:dyDescent="0.25">
      <c r="E31" s="9"/>
      <c r="F31" s="9">
        <f t="shared" si="5"/>
        <v>7.1972380534188893</v>
      </c>
      <c r="G31" s="9">
        <f t="shared" si="6"/>
        <v>7.6193131673311107</v>
      </c>
      <c r="H31" s="9"/>
      <c r="I31" s="9"/>
    </row>
    <row r="32" spans="5:10" x14ac:dyDescent="0.25">
      <c r="E32" s="9"/>
      <c r="F32" s="9">
        <f t="shared" si="5"/>
        <v>7.2298857427788894</v>
      </c>
      <c r="G32" s="9">
        <f t="shared" si="6"/>
        <v>7.9161103433311109</v>
      </c>
      <c r="H32" s="9"/>
      <c r="I32" s="9"/>
    </row>
    <row r="33" spans="5:9" x14ac:dyDescent="0.25">
      <c r="E33" s="9"/>
      <c r="F33" s="9">
        <f t="shared" si="5"/>
        <v>7.2842985583788895</v>
      </c>
      <c r="G33" s="9">
        <f t="shared" si="6"/>
        <v>8.410772303331111</v>
      </c>
      <c r="H33" s="9"/>
      <c r="I33" s="9"/>
    </row>
    <row r="34" spans="5:9" x14ac:dyDescent="0.25">
      <c r="E34" s="9"/>
      <c r="F34" s="9"/>
      <c r="G34" s="9"/>
      <c r="H34" s="9"/>
      <c r="I34" s="9"/>
    </row>
    <row r="35" spans="5:9" x14ac:dyDescent="0.25">
      <c r="E35" s="9" t="s">
        <v>31</v>
      </c>
      <c r="F35" s="9" t="s">
        <v>32</v>
      </c>
      <c r="G35" s="9" t="s">
        <v>33</v>
      </c>
      <c r="H35" s="9"/>
      <c r="I35" s="9"/>
    </row>
    <row r="36" spans="5:9" x14ac:dyDescent="0.25">
      <c r="E36" s="9">
        <f t="shared" ref="E36:E44" si="7">$B$14</f>
        <v>18.399779999999996</v>
      </c>
      <c r="F36" s="9">
        <f t="shared" ref="F36:F44" si="8">$B$15</f>
        <v>7.1530330820254493</v>
      </c>
      <c r="G36" s="9">
        <f t="shared" ref="G36:G44" si="9">$B$16</f>
        <v>7.2174497910271107</v>
      </c>
      <c r="H36" s="9"/>
      <c r="I36" s="9"/>
    </row>
    <row r="37" spans="5:9" x14ac:dyDescent="0.25">
      <c r="E37" s="9">
        <f t="shared" si="7"/>
        <v>18.399779999999996</v>
      </c>
      <c r="F37" s="9">
        <f t="shared" si="8"/>
        <v>7.1530330820254493</v>
      </c>
      <c r="G37" s="9">
        <f t="shared" si="9"/>
        <v>7.2174497910271107</v>
      </c>
      <c r="H37" s="9"/>
      <c r="I37" s="9"/>
    </row>
    <row r="38" spans="5:9" x14ac:dyDescent="0.25">
      <c r="E38" s="9">
        <f t="shared" si="7"/>
        <v>18.399779999999996</v>
      </c>
      <c r="F38" s="9">
        <f t="shared" si="8"/>
        <v>7.1530330820254493</v>
      </c>
      <c r="G38" s="9">
        <f t="shared" si="9"/>
        <v>7.2174497910271107</v>
      </c>
      <c r="H38" s="9"/>
      <c r="I38" s="9"/>
    </row>
    <row r="39" spans="5:9" x14ac:dyDescent="0.25">
      <c r="E39" s="9">
        <f t="shared" si="7"/>
        <v>18.399779999999996</v>
      </c>
      <c r="F39" s="9">
        <f t="shared" si="8"/>
        <v>7.1530330820254493</v>
      </c>
      <c r="G39" s="9">
        <f t="shared" si="9"/>
        <v>7.2174497910271107</v>
      </c>
      <c r="H39" s="9"/>
      <c r="I39" s="9"/>
    </row>
    <row r="40" spans="5:9" x14ac:dyDescent="0.25">
      <c r="E40" s="9">
        <f t="shared" si="7"/>
        <v>18.399779999999996</v>
      </c>
      <c r="F40" s="9">
        <f t="shared" si="8"/>
        <v>7.1530330820254493</v>
      </c>
      <c r="G40" s="9">
        <f t="shared" si="9"/>
        <v>7.2174497910271107</v>
      </c>
      <c r="H40" s="9"/>
      <c r="I40" s="9"/>
    </row>
    <row r="41" spans="5:9" x14ac:dyDescent="0.25">
      <c r="E41" s="9">
        <f t="shared" si="7"/>
        <v>18.399779999999996</v>
      </c>
      <c r="F41" s="9">
        <f t="shared" si="8"/>
        <v>7.1530330820254493</v>
      </c>
      <c r="G41" s="9">
        <f t="shared" si="9"/>
        <v>7.2174497910271107</v>
      </c>
      <c r="H41" s="9"/>
      <c r="I41" s="9"/>
    </row>
    <row r="42" spans="5:9" x14ac:dyDescent="0.25">
      <c r="E42" s="9">
        <f t="shared" si="7"/>
        <v>18.399779999999996</v>
      </c>
      <c r="F42" s="9">
        <f t="shared" si="8"/>
        <v>7.1530330820254493</v>
      </c>
      <c r="G42" s="9">
        <f t="shared" si="9"/>
        <v>7.2174497910271107</v>
      </c>
      <c r="H42" s="9"/>
      <c r="I42" s="9"/>
    </row>
    <row r="43" spans="5:9" x14ac:dyDescent="0.25">
      <c r="E43" s="9">
        <f t="shared" si="7"/>
        <v>18.399779999999996</v>
      </c>
      <c r="F43" s="9">
        <f t="shared" si="8"/>
        <v>7.1530330820254493</v>
      </c>
      <c r="G43" s="9">
        <f t="shared" si="9"/>
        <v>7.2174497910271107</v>
      </c>
      <c r="H43" s="9"/>
      <c r="I43" s="9"/>
    </row>
    <row r="44" spans="5:9" x14ac:dyDescent="0.25">
      <c r="E44" s="9">
        <f t="shared" si="7"/>
        <v>18.399779999999996</v>
      </c>
      <c r="F44" s="9">
        <f t="shared" si="8"/>
        <v>7.1530330820254493</v>
      </c>
      <c r="G44" s="9">
        <f t="shared" si="9"/>
        <v>7.2174497910271107</v>
      </c>
      <c r="H44" s="9"/>
      <c r="I44" s="9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 one scenario</vt:lpstr>
      <vt:lpstr>Model changing scenario's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douke visserman</dc:creator>
  <cp:lastModifiedBy>douke visserman</cp:lastModifiedBy>
  <dcterms:created xsi:type="dcterms:W3CDTF">2021-12-20T09:29:49Z</dcterms:created>
  <dcterms:modified xsi:type="dcterms:W3CDTF">2022-01-16T03:22:11Z</dcterms:modified>
</cp:coreProperties>
</file>