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24226"/>
  <mc:AlternateContent xmlns:mc="http://schemas.openxmlformats.org/markup-compatibility/2006">
    <mc:Choice Requires="x15">
      <x15ac:absPath xmlns:x15ac="http://schemas.microsoft.com/office/spreadsheetml/2010/11/ac" url="C:\Users\wwwdo\Documents\Word documenten\Management of technology\master thesis\Interviews\BWM solver\"/>
    </mc:Choice>
  </mc:AlternateContent>
  <xr:revisionPtr revIDLastSave="0" documentId="13_ncr:1_{CEDD1907-6EB7-40DA-84AD-871823594848}" xr6:coauthVersionLast="47" xr6:coauthVersionMax="47" xr10:uidLastSave="{00000000-0000-0000-0000-000000000000}"/>
  <bookViews>
    <workbookView xWindow="-120" yWindow="-120" windowWidth="29040" windowHeight="15840" xr2:uid="{00000000-000D-0000-FFFF-FFFF00000000}"/>
  </bookViews>
  <sheets>
    <sheet name="BWM category and factor weights" sheetId="28" r:id="rId1"/>
  </sheets>
  <definedNames>
    <definedName name="_xlnm._FilterDatabase" localSheetId="0" hidden="1">'BWM category and factor weights'!$A$10:$B$10</definedName>
    <definedName name="solver_adj" localSheetId="0" hidden="1">'BWM category and factor weights'!$B$31:$D$31,'BWM category and factor weights'!$B$37</definedName>
    <definedName name="solver_cvg" localSheetId="0" hidden="1">0.0001</definedName>
    <definedName name="solver_drv" localSheetId="0" hidden="1">1</definedName>
    <definedName name="solver_eng" localSheetId="0" hidden="1">2</definedName>
    <definedName name="solver_est" localSheetId="0" hidden="1">1</definedName>
    <definedName name="solver_itr" localSheetId="0" hidden="1">2147483647</definedName>
    <definedName name="solver_lhs1" localSheetId="0" hidden="1">'BWM category and factor weights'!$B$31:$D$31</definedName>
    <definedName name="solver_lhs2" localSheetId="0" hidden="1">'BWM category and factor weights'!$B$41</definedName>
    <definedName name="solver_lhs3" localSheetId="0" hidden="1">'BWM category and factor weights'!$B$43:$D$44</definedName>
    <definedName name="solver_lhs4" localSheetId="0" hidden="1">'BWM category and factor weights'!$B$46:$D$47</definedName>
    <definedName name="solver_mip" localSheetId="0" hidden="1">2147483647</definedName>
    <definedName name="solver_mni" localSheetId="0" hidden="1">30</definedName>
    <definedName name="solver_mrt" localSheetId="0" hidden="1">0.075</definedName>
    <definedName name="solver_msl" localSheetId="0" hidden="1">2</definedName>
    <definedName name="solver_neg" localSheetId="0" hidden="1">1</definedName>
    <definedName name="solver_nod" localSheetId="0" hidden="1">2147483647</definedName>
    <definedName name="solver_num" localSheetId="0" hidden="1">4</definedName>
    <definedName name="solver_nwt" localSheetId="0" hidden="1">1</definedName>
    <definedName name="solver_opt" localSheetId="0" hidden="1">'BWM category and factor weights'!$B$37</definedName>
    <definedName name="solver_pre" localSheetId="0" hidden="1">0.000001</definedName>
    <definedName name="solver_rbv" localSheetId="0" hidden="1">2</definedName>
    <definedName name="solver_rel1" localSheetId="0" hidden="1">3</definedName>
    <definedName name="solver_rel2" localSheetId="0" hidden="1">2</definedName>
    <definedName name="solver_rel3" localSheetId="0" hidden="1">1</definedName>
    <definedName name="solver_rel4" localSheetId="0" hidden="1">1</definedName>
    <definedName name="solver_rhs1" localSheetId="0" hidden="1">0</definedName>
    <definedName name="solver_rhs2" localSheetId="0" hidden="1">1</definedName>
    <definedName name="solver_rhs3" localSheetId="0" hidden="1">'BWM category and factor weights'!$B$37</definedName>
    <definedName name="solver_rhs4" localSheetId="0" hidden="1">'BWM category and factor weights'!$B$37</definedName>
    <definedName name="solver_rlx" localSheetId="0" hidden="1">2</definedName>
    <definedName name="solver_rsd" localSheetId="0" hidden="1">0</definedName>
    <definedName name="solver_scl" localSheetId="0" hidden="1">2</definedName>
    <definedName name="solver_sho" localSheetId="0" hidden="1">2</definedName>
    <definedName name="solver_ssz" localSheetId="0" hidden="1">0</definedName>
    <definedName name="solver_tim" localSheetId="0" hidden="1">2147483647</definedName>
    <definedName name="solver_tol" localSheetId="0" hidden="1">1</definedName>
    <definedName name="solver_typ" localSheetId="0" hidden="1">2</definedName>
    <definedName name="solver_val" localSheetId="0" hidden="1">0</definedName>
    <definedName name="solver_ver" localSheetId="0"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32" i="28" l="1"/>
  <c r="AU16" i="28" l="1"/>
  <c r="AU15" i="28"/>
  <c r="AU14" i="28"/>
  <c r="AU11" i="28"/>
  <c r="AU10" i="28"/>
  <c r="AU9" i="28"/>
  <c r="AU5" i="28"/>
  <c r="AU6" i="28"/>
  <c r="AU4" i="28"/>
  <c r="AU13" i="28"/>
  <c r="AU8" i="28"/>
  <c r="AU3" i="28"/>
  <c r="AD16" i="28"/>
  <c r="AD15" i="28"/>
  <c r="AD14" i="28"/>
  <c r="AD11" i="28"/>
  <c r="AD10" i="28"/>
  <c r="AD9" i="28"/>
  <c r="AD5" i="28"/>
  <c r="AD6" i="28"/>
  <c r="AD4" i="28"/>
  <c r="AD13" i="28"/>
  <c r="AD8" i="28"/>
  <c r="AD3" i="28"/>
  <c r="BL13" i="28"/>
  <c r="BL8" i="28"/>
  <c r="BL16" i="28"/>
  <c r="BL15" i="28"/>
  <c r="BL14" i="28"/>
  <c r="BL11" i="28"/>
  <c r="BL10" i="28"/>
  <c r="BL9" i="28"/>
  <c r="BL5" i="28"/>
  <c r="BL6" i="28"/>
  <c r="BL4" i="28"/>
  <c r="BL3" i="28"/>
  <c r="BK18" i="28"/>
  <c r="BK17" i="28"/>
  <c r="BK12" i="28"/>
  <c r="BK7" i="28"/>
  <c r="BK19" i="28" s="1"/>
  <c r="AT18" i="28"/>
  <c r="AT17" i="28"/>
  <c r="AT12" i="28"/>
  <c r="AT7" i="28"/>
  <c r="AT19" i="28" s="1"/>
  <c r="AC18" i="28"/>
  <c r="AC17" i="28"/>
  <c r="AC12" i="28"/>
  <c r="AC7" i="28"/>
  <c r="AC19" i="28" s="1"/>
  <c r="N13" i="28"/>
  <c r="N14" i="28"/>
  <c r="N12" i="28"/>
  <c r="N31" i="28"/>
  <c r="N32" i="28"/>
  <c r="N30" i="28"/>
  <c r="N22" i="28"/>
  <c r="N23" i="28"/>
  <c r="N21" i="28"/>
  <c r="N4" i="28"/>
  <c r="N5" i="28"/>
  <c r="N3" i="28"/>
  <c r="L36" i="28"/>
  <c r="L27" i="28"/>
  <c r="L18" i="28"/>
  <c r="L9" i="28"/>
  <c r="N36" i="28"/>
  <c r="BH18" i="28" l="1"/>
  <c r="BI18" i="28"/>
  <c r="BJ18" i="28"/>
  <c r="AQ18" i="28"/>
  <c r="AR18" i="28"/>
  <c r="AS18" i="28"/>
  <c r="Z18" i="28"/>
  <c r="AA18" i="28"/>
  <c r="AB18" i="28"/>
  <c r="Z17" i="28"/>
  <c r="AA17" i="28"/>
  <c r="AB17" i="28"/>
  <c r="Z12" i="28"/>
  <c r="AA12" i="28"/>
  <c r="AB12" i="28"/>
  <c r="Z7" i="28"/>
  <c r="AA7" i="28"/>
  <c r="AB7" i="28"/>
  <c r="AQ7" i="28"/>
  <c r="AR7" i="28"/>
  <c r="AS7" i="28"/>
  <c r="AQ12" i="28"/>
  <c r="AR12" i="28"/>
  <c r="AS12" i="28"/>
  <c r="AQ17" i="28"/>
  <c r="AR17" i="28"/>
  <c r="AS17" i="28"/>
  <c r="BH17" i="28"/>
  <c r="BI17" i="28"/>
  <c r="BJ17" i="28"/>
  <c r="BH12" i="28"/>
  <c r="BI12" i="28"/>
  <c r="BJ12" i="28"/>
  <c r="BH7" i="28"/>
  <c r="BI7" i="28"/>
  <c r="BJ7" i="28"/>
  <c r="M36" i="28"/>
  <c r="M27" i="28"/>
  <c r="M18" i="28"/>
  <c r="M9" i="28"/>
  <c r="K36" i="28"/>
  <c r="J36" i="28"/>
  <c r="K27" i="28"/>
  <c r="J27" i="28"/>
  <c r="K18" i="28"/>
  <c r="J18" i="28"/>
  <c r="K9" i="28"/>
  <c r="J9" i="28"/>
  <c r="O28" i="28"/>
  <c r="I18" i="28"/>
  <c r="C18" i="28"/>
  <c r="D18" i="28"/>
  <c r="E18" i="28"/>
  <c r="F18" i="28"/>
  <c r="G18" i="28"/>
  <c r="H18" i="28"/>
  <c r="B27" i="28"/>
  <c r="C27" i="28"/>
  <c r="D27" i="28"/>
  <c r="E27" i="28"/>
  <c r="F27" i="28"/>
  <c r="G27" i="28"/>
  <c r="H27" i="28"/>
  <c r="I36" i="28"/>
  <c r="H36" i="28"/>
  <c r="G36" i="28"/>
  <c r="F36" i="28"/>
  <c r="E36" i="28"/>
  <c r="D36" i="28"/>
  <c r="C36" i="28"/>
  <c r="B36" i="28"/>
  <c r="I27" i="28"/>
  <c r="Z19" i="28" l="1"/>
  <c r="BJ19" i="28"/>
  <c r="AS19" i="28"/>
  <c r="BI19" i="28"/>
  <c r="AR19" i="28"/>
  <c r="BH19" i="28"/>
  <c r="AQ19" i="28"/>
  <c r="AB19" i="28"/>
  <c r="AA19" i="28"/>
  <c r="O22" i="28"/>
  <c r="O23" i="28"/>
  <c r="O12" i="28"/>
  <c r="O14" i="28"/>
  <c r="O31" i="28"/>
  <c r="O21" i="28"/>
  <c r="O30" i="28"/>
  <c r="O13" i="28"/>
  <c r="C9" i="28"/>
  <c r="D9" i="28"/>
  <c r="E9" i="28"/>
  <c r="F9" i="28"/>
  <c r="G9" i="28"/>
  <c r="H9" i="28"/>
  <c r="I9" i="28"/>
  <c r="B18" i="28"/>
  <c r="B9" i="28"/>
  <c r="BM8" i="28"/>
  <c r="AE3" i="28"/>
  <c r="AV16" i="28"/>
  <c r="AV15" i="28"/>
  <c r="AV10" i="28"/>
  <c r="AE4" i="28"/>
  <c r="BG18" i="28"/>
  <c r="BF18" i="28"/>
  <c r="BE18" i="28"/>
  <c r="BD18" i="28"/>
  <c r="BC18" i="28"/>
  <c r="BB18" i="28"/>
  <c r="BA18" i="28"/>
  <c r="AZ18" i="28"/>
  <c r="AP18" i="28"/>
  <c r="AO18" i="28"/>
  <c r="AN18" i="28"/>
  <c r="AM18" i="28"/>
  <c r="AL18" i="28"/>
  <c r="AK18" i="28"/>
  <c r="AJ18" i="28"/>
  <c r="AI18" i="28"/>
  <c r="BG7" i="28"/>
  <c r="BF7" i="28"/>
  <c r="BE7" i="28"/>
  <c r="BD7" i="28"/>
  <c r="BC7" i="28"/>
  <c r="BB7" i="28"/>
  <c r="BA7" i="28"/>
  <c r="AZ7" i="28"/>
  <c r="BG12" i="28"/>
  <c r="BF12" i="28"/>
  <c r="BE12" i="28"/>
  <c r="BD12" i="28"/>
  <c r="BC12" i="28"/>
  <c r="BB12" i="28"/>
  <c r="BA12" i="28"/>
  <c r="AZ12" i="28"/>
  <c r="BG17" i="28"/>
  <c r="BF17" i="28"/>
  <c r="BE17" i="28"/>
  <c r="BD17" i="28"/>
  <c r="BC17" i="28"/>
  <c r="BB17" i="28"/>
  <c r="BA17" i="28"/>
  <c r="AZ17" i="28"/>
  <c r="AP17" i="28"/>
  <c r="AO17" i="28"/>
  <c r="AN17" i="28"/>
  <c r="AM17" i="28"/>
  <c r="AL17" i="28"/>
  <c r="AK17" i="28"/>
  <c r="AJ17" i="28"/>
  <c r="AI17" i="28"/>
  <c r="AP12" i="28"/>
  <c r="AO12" i="28"/>
  <c r="AN12" i="28"/>
  <c r="AM12" i="28"/>
  <c r="AL12" i="28"/>
  <c r="AK12" i="28"/>
  <c r="AJ12" i="28"/>
  <c r="AI12" i="28"/>
  <c r="AP7" i="28"/>
  <c r="AO7" i="28"/>
  <c r="AN7" i="28"/>
  <c r="AM7" i="28"/>
  <c r="AL7" i="28"/>
  <c r="AK7" i="28"/>
  <c r="AJ7" i="28"/>
  <c r="AI7" i="28"/>
  <c r="BM10" i="28"/>
  <c r="R18" i="28"/>
  <c r="S18" i="28"/>
  <c r="T18" i="28"/>
  <c r="U18" i="28"/>
  <c r="V18" i="28"/>
  <c r="W18" i="28"/>
  <c r="X18" i="28"/>
  <c r="Y18" i="28"/>
  <c r="Y17" i="28"/>
  <c r="X17" i="28"/>
  <c r="W17" i="28"/>
  <c r="V17" i="28"/>
  <c r="U17" i="28"/>
  <c r="T17" i="28"/>
  <c r="S17" i="28"/>
  <c r="R17" i="28"/>
  <c r="Y12" i="28"/>
  <c r="X12" i="28"/>
  <c r="W12" i="28"/>
  <c r="V12" i="28"/>
  <c r="U12" i="28"/>
  <c r="T12" i="28"/>
  <c r="S12" i="28"/>
  <c r="R12" i="28"/>
  <c r="S7" i="28"/>
  <c r="T7" i="28"/>
  <c r="U7" i="28"/>
  <c r="V7" i="28"/>
  <c r="W7" i="28"/>
  <c r="X7" i="28"/>
  <c r="Y7" i="28"/>
  <c r="R7" i="28"/>
  <c r="AD12" i="28"/>
  <c r="B43" i="28"/>
  <c r="B44" i="28" s="1"/>
  <c r="C43" i="28"/>
  <c r="C44" i="28" s="1"/>
  <c r="D43" i="28"/>
  <c r="D44" i="28" s="1"/>
  <c r="Q27" i="28"/>
  <c r="Q28" i="28" s="1"/>
  <c r="B46" i="28"/>
  <c r="B47" i="28" s="1"/>
  <c r="C46" i="28"/>
  <c r="C47" i="28" s="1"/>
  <c r="D46" i="28"/>
  <c r="D47" i="28" s="1"/>
  <c r="AE10" i="28" l="1"/>
  <c r="AV8" i="28"/>
  <c r="AE8" i="28"/>
  <c r="BN6" i="28"/>
  <c r="BN11" i="28"/>
  <c r="BN10" i="28"/>
  <c r="BN9" i="28"/>
  <c r="BN15" i="28"/>
  <c r="BN16" i="28"/>
  <c r="BN14" i="28"/>
  <c r="AV5" i="28"/>
  <c r="AE15" i="28"/>
  <c r="U19" i="28"/>
  <c r="AE11" i="28"/>
  <c r="AE14" i="28"/>
  <c r="W19" i="28"/>
  <c r="X27" i="28" s="1"/>
  <c r="X28" i="28" s="1"/>
  <c r="AV11" i="28"/>
  <c r="BM4" i="28"/>
  <c r="AV13" i="28"/>
  <c r="BM3" i="28"/>
  <c r="AE9" i="28"/>
  <c r="AK19" i="28"/>
  <c r="AM19" i="28"/>
  <c r="BD19" i="28"/>
  <c r="T19" i="28"/>
  <c r="AV3" i="28"/>
  <c r="AE16" i="28"/>
  <c r="BM14" i="28"/>
  <c r="AL19" i="28"/>
  <c r="AM27" i="28" s="1"/>
  <c r="AM28" i="28" s="1"/>
  <c r="AJ19" i="28"/>
  <c r="AK27" i="28" s="1"/>
  <c r="AK28" i="28" s="1"/>
  <c r="AN19" i="28"/>
  <c r="BE19" i="28"/>
  <c r="BF19" i="28"/>
  <c r="AZ19" i="28"/>
  <c r="BL12" i="28"/>
  <c r="AV6" i="28"/>
  <c r="BM15" i="28"/>
  <c r="V19" i="28"/>
  <c r="W30" i="28" s="1"/>
  <c r="R19" i="28"/>
  <c r="AU7" i="28"/>
  <c r="S19" i="28"/>
  <c r="AU17" i="28"/>
  <c r="BM16" i="28"/>
  <c r="BC19" i="28"/>
  <c r="BA19" i="28"/>
  <c r="AD7" i="28"/>
  <c r="X19" i="28"/>
  <c r="Y27" i="28" s="1"/>
  <c r="Y28" i="28" s="1"/>
  <c r="AV14" i="28"/>
  <c r="AV17" i="28" s="1"/>
  <c r="AI19" i="28"/>
  <c r="AO19" i="28"/>
  <c r="BB19" i="28"/>
  <c r="BM11" i="28"/>
  <c r="BM13" i="28"/>
  <c r="AD18" i="28"/>
  <c r="AV9" i="28"/>
  <c r="BM9" i="28"/>
  <c r="BL18" i="28"/>
  <c r="AD17" i="28"/>
  <c r="AU18" i="28"/>
  <c r="AU12" i="28"/>
  <c r="BL7" i="28"/>
  <c r="BG19" i="28"/>
  <c r="AP19" i="28"/>
  <c r="Y19" i="28"/>
  <c r="AE13" i="28"/>
  <c r="AV4" i="28"/>
  <c r="BM5" i="28"/>
  <c r="AE5" i="28"/>
  <c r="BM6" i="28"/>
  <c r="AE6" i="28"/>
  <c r="BL17" i="28"/>
  <c r="Q30" i="28"/>
  <c r="M46" i="28"/>
  <c r="AE18" i="28" l="1"/>
  <c r="BN4" i="28"/>
  <c r="AW4" i="28"/>
  <c r="AW5" i="28"/>
  <c r="BN5" i="28"/>
  <c r="AF4" i="28"/>
  <c r="AF5" i="28"/>
  <c r="AW9" i="28"/>
  <c r="AF9" i="28"/>
  <c r="AF6" i="28"/>
  <c r="AW6" i="28"/>
  <c r="W27" i="28"/>
  <c r="W28" i="28" s="1"/>
  <c r="AW10" i="28"/>
  <c r="AF10" i="28"/>
  <c r="AW14" i="28"/>
  <c r="AF14" i="28"/>
  <c r="AF16" i="28"/>
  <c r="AW16" i="28"/>
  <c r="AF15" i="28"/>
  <c r="AW15" i="28"/>
  <c r="AF11" i="28"/>
  <c r="AW11" i="28"/>
  <c r="AV18" i="28"/>
  <c r="AD19" i="28"/>
  <c r="X30" i="28"/>
  <c r="AE12" i="28"/>
  <c r="AE17" i="28"/>
  <c r="BM17" i="28"/>
  <c r="BM18" i="28"/>
  <c r="AK25" i="28"/>
  <c r="BL19" i="28"/>
  <c r="BM12" i="28"/>
  <c r="AV12" i="28"/>
  <c r="AK30" i="28"/>
  <c r="AK31" i="28" s="1"/>
  <c r="Y30" i="28"/>
  <c r="AV7" i="28"/>
  <c r="W25" i="28"/>
  <c r="AU19" i="28"/>
  <c r="AE7" i="28"/>
  <c r="BM7" i="28"/>
  <c r="AM30" i="28"/>
  <c r="AM31" i="28" s="1"/>
  <c r="AL30" i="28"/>
  <c r="AL31" i="28" s="1"/>
  <c r="AL27" i="28"/>
  <c r="AL28" i="28" s="1"/>
  <c r="AE19" i="28" l="1"/>
  <c r="BN20" i="28"/>
  <c r="AW20" i="28"/>
  <c r="AF20" i="28"/>
  <c r="AV19" i="28"/>
  <c r="BM19" i="28"/>
</calcChain>
</file>

<file path=xl/sharedStrings.xml><?xml version="1.0" encoding="utf-8"?>
<sst xmlns="http://schemas.openxmlformats.org/spreadsheetml/2006/main" count="251" uniqueCount="54">
  <si>
    <t>Constraint 1</t>
  </si>
  <si>
    <t>Constraint 2</t>
  </si>
  <si>
    <t>Sum of weights</t>
  </si>
  <si>
    <t>Price</t>
  </si>
  <si>
    <t>Technological superiority</t>
  </si>
  <si>
    <t>Government</t>
  </si>
  <si>
    <t>Price of hydrogen</t>
  </si>
  <si>
    <t>Price of natural gas</t>
  </si>
  <si>
    <t>Price of electricity</t>
  </si>
  <si>
    <t>Security of supply</t>
  </si>
  <si>
    <t>Learning rate</t>
  </si>
  <si>
    <t>Supply side incentives</t>
  </si>
  <si>
    <t>Demand side incentives</t>
  </si>
  <si>
    <t>Regulator</t>
  </si>
  <si>
    <t>Technological characteristics</t>
  </si>
  <si>
    <t>Category weights</t>
  </si>
  <si>
    <t>Expert 1</t>
  </si>
  <si>
    <t>Expert 2</t>
  </si>
  <si>
    <t>Expert 3</t>
  </si>
  <si>
    <t>Expert 4</t>
  </si>
  <si>
    <t>Expert 5</t>
  </si>
  <si>
    <t>Expert 6</t>
  </si>
  <si>
    <t>Expert 7</t>
  </si>
  <si>
    <t>Expert 8</t>
  </si>
  <si>
    <t>Overall weight</t>
  </si>
  <si>
    <r>
      <t xml:space="preserve">Factor </t>
    </r>
    <r>
      <rPr>
        <b/>
        <sz val="11"/>
        <color rgb="FF000000"/>
        <rFont val="Calibri"/>
        <family val="2"/>
        <scheme val="minor"/>
      </rPr>
      <t>weights</t>
    </r>
  </si>
  <si>
    <t>Relevance for green hydrogen</t>
  </si>
  <si>
    <t>Overall Relevance</t>
  </si>
  <si>
    <t>Category price</t>
  </si>
  <si>
    <t>Price of Electricity</t>
  </si>
  <si>
    <t>Category technological characteristics</t>
  </si>
  <si>
    <t>Category government</t>
  </si>
  <si>
    <r>
      <t xml:space="preserve">Relevance for </t>
    </r>
    <r>
      <rPr>
        <b/>
        <sz val="11"/>
        <color rgb="FF000000"/>
        <rFont val="Calibri"/>
        <family val="2"/>
        <scheme val="minor"/>
      </rPr>
      <t>blue hydrogen</t>
    </r>
  </si>
  <si>
    <r>
      <t xml:space="preserve">Relevance for </t>
    </r>
    <r>
      <rPr>
        <b/>
        <sz val="11"/>
        <color rgb="FF000000"/>
        <rFont val="Calibri"/>
        <family val="2"/>
        <scheme val="minor"/>
      </rPr>
      <t>grey hydrogen</t>
    </r>
  </si>
  <si>
    <t>Results of the best-worst method interviews. The results below are the weights of categories and factors given by each expert and the average weight of all of them combined</t>
  </si>
  <si>
    <t>Results of the best-worst method interviews. The results below are the relevance scores given for the green hydrogen production technology for use in refineries in the Netherlands for each category and factor given by each expert and the average score of all of them combined</t>
  </si>
  <si>
    <t>Results of the best-worst method interviews. The results below are the relevance scores given for the blue hydrogen production technology for use in refineries in the Netherlands for each category and factor given by each expert and the average score of all of them combined</t>
  </si>
  <si>
    <t>Results of the best-worst method interviews. The results below are the relevance scores given for the grey hydrogen production technology for use in refineries in the Netherlands for each category and factor given by each expert and the average score of all of them combined</t>
  </si>
  <si>
    <t>Category Score</t>
  </si>
  <si>
    <t>Technology score 1</t>
  </si>
  <si>
    <t>Technology score 2</t>
  </si>
  <si>
    <t>Consistency ratio</t>
  </si>
  <si>
    <t>Ksi*</t>
  </si>
  <si>
    <t>Consistency index</t>
  </si>
  <si>
    <t>Calculations consistency ratio</t>
  </si>
  <si>
    <t>Overall weight in the category</t>
  </si>
  <si>
    <t>Overall category weight</t>
  </si>
  <si>
    <t>Technology score 3</t>
  </si>
  <si>
    <t>Category Weighted Relevance</t>
  </si>
  <si>
    <t>Overall Weighted Relevance</t>
  </si>
  <si>
    <t>Expert 9</t>
  </si>
  <si>
    <t>Expert 10</t>
  </si>
  <si>
    <t>Expert 11</t>
  </si>
  <si>
    <t>Expert 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</si>
</sst>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1"/>
      <color theme="0"/>
      <name val="Calibri"/>
      <family val="2"/>
      <scheme val="minor"/>
    </font>
    <font>
      <sz val="11"/>
      <color rgb="FFFF0000"/>
      <name val="Calibri"/>
      <family val="2"/>
      <scheme val="minor"/>
    </font>
    <font>
      <b/>
      <sz val="11"/>
      <color theme="1"/>
      <name val="Calibri"/>
      <family val="2"/>
      <scheme val="minor"/>
    </font>
    <font>
      <sz val="11"/>
      <color rgb="FF000000"/>
      <name val="Calibri"/>
      <family val="2"/>
      <scheme val="minor"/>
    </font>
    <font>
      <b/>
      <sz val="11"/>
      <color rgb="FF000000"/>
      <name val="Calibri"/>
      <family val="2"/>
      <scheme val="minor"/>
    </font>
    <font>
      <sz val="11"/>
      <name val="Calibri"/>
      <family val="2"/>
      <scheme val="minor"/>
    </font>
    <font>
      <sz val="8"/>
      <name val="Calibri"/>
      <family val="2"/>
      <scheme val="minor"/>
    </font>
  </fonts>
  <fills count="8">
    <fill>
      <patternFill patternType="none"/>
    </fill>
    <fill>
      <patternFill patternType="gray125"/>
    </fill>
    <fill>
      <patternFill patternType="solid">
        <fgColor theme="0"/>
        <bgColor indexed="64"/>
      </patternFill>
    </fill>
    <fill>
      <patternFill patternType="solid">
        <fgColor rgb="FF5B9BD5"/>
        <bgColor indexed="64"/>
      </patternFill>
    </fill>
    <fill>
      <patternFill patternType="solid">
        <fgColor rgb="FF70AD47"/>
        <bgColor indexed="64"/>
      </patternFill>
    </fill>
    <fill>
      <patternFill patternType="solid">
        <fgColor rgb="FFFFC000"/>
        <bgColor indexed="64"/>
      </patternFill>
    </fill>
    <fill>
      <patternFill patternType="solid">
        <fgColor theme="2"/>
        <bgColor indexed="64"/>
      </patternFill>
    </fill>
    <fill>
      <patternFill patternType="solid">
        <fgColor rgb="FFFFFF00"/>
        <bgColor indexed="64"/>
      </patternFill>
    </fill>
  </fills>
  <borders count="8">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1">
    <xf numFmtId="0" fontId="0" fillId="0" borderId="0"/>
  </cellStyleXfs>
  <cellXfs count="58">
    <xf numFmtId="0" fontId="0" fillId="0" borderId="0" xfId="0"/>
    <xf numFmtId="2" fontId="0" fillId="6" borderId="0" xfId="0" applyNumberFormat="1" applyFill="1" applyAlignment="1">
      <alignment horizontal="center" vertical="center" wrapText="1"/>
    </xf>
    <xf numFmtId="2" fontId="0" fillId="6" borderId="5" xfId="0" applyNumberFormat="1" applyFill="1" applyBorder="1" applyAlignment="1">
      <alignment horizontal="center" vertical="center" wrapText="1"/>
    </xf>
    <xf numFmtId="2" fontId="0" fillId="0" borderId="0" xfId="0" applyNumberFormat="1" applyAlignment="1">
      <alignment horizontal="center" vertical="center" wrapText="1"/>
    </xf>
    <xf numFmtId="2" fontId="3" fillId="3" borderId="1" xfId="0" applyNumberFormat="1" applyFont="1" applyFill="1" applyBorder="1" applyAlignment="1">
      <alignment vertical="center" wrapText="1"/>
    </xf>
    <xf numFmtId="2" fontId="5" fillId="3" borderId="2" xfId="0" applyNumberFormat="1" applyFont="1" applyFill="1" applyBorder="1" applyAlignment="1">
      <alignment vertical="center" wrapText="1"/>
    </xf>
    <xf numFmtId="2" fontId="4" fillId="3" borderId="2" xfId="0" applyNumberFormat="1" applyFont="1" applyFill="1" applyBorder="1" applyAlignment="1">
      <alignment horizontal="center" vertical="center" wrapText="1"/>
    </xf>
    <xf numFmtId="2" fontId="5" fillId="3" borderId="7" xfId="0" applyNumberFormat="1" applyFont="1" applyFill="1" applyBorder="1" applyAlignment="1">
      <alignment vertical="center" wrapText="1"/>
    </xf>
    <xf numFmtId="2" fontId="5" fillId="3" borderId="1" xfId="0" applyNumberFormat="1" applyFont="1" applyFill="1" applyBorder="1" applyAlignment="1">
      <alignment vertical="center" wrapText="1"/>
    </xf>
    <xf numFmtId="2" fontId="0" fillId="0" borderId="0" xfId="0" applyNumberFormat="1" applyAlignment="1">
      <alignment vertical="center"/>
    </xf>
    <xf numFmtId="2" fontId="0" fillId="0" borderId="3" xfId="0" applyNumberFormat="1" applyBorder="1" applyAlignment="1">
      <alignment vertical="center" wrapText="1"/>
    </xf>
    <xf numFmtId="2" fontId="5" fillId="4" borderId="3" xfId="0" applyNumberFormat="1" applyFont="1" applyFill="1" applyBorder="1" applyAlignment="1">
      <alignment vertical="center" wrapText="1"/>
    </xf>
    <xf numFmtId="2" fontId="0" fillId="6" borderId="6" xfId="0" applyNumberFormat="1" applyFill="1" applyBorder="1" applyAlignment="1">
      <alignment vertical="center" wrapText="1"/>
    </xf>
    <xf numFmtId="2" fontId="6" fillId="0" borderId="1" xfId="0" applyNumberFormat="1" applyFont="1" applyBorder="1" applyAlignment="1">
      <alignment horizontal="center" vertical="center" wrapText="1"/>
    </xf>
    <xf numFmtId="2" fontId="6" fillId="0" borderId="7" xfId="0" applyNumberFormat="1" applyFont="1" applyBorder="1" applyAlignment="1">
      <alignment horizontal="center" vertical="center" wrapText="1"/>
    </xf>
    <xf numFmtId="2" fontId="6" fillId="0" borderId="2" xfId="0" applyNumberFormat="1" applyFont="1" applyBorder="1" applyAlignment="1">
      <alignment horizontal="center" vertical="center" wrapText="1"/>
    </xf>
    <xf numFmtId="2" fontId="2" fillId="0" borderId="0" xfId="0" applyNumberFormat="1" applyFont="1" applyAlignment="1">
      <alignment horizontal="center" vertical="center" wrapText="1"/>
    </xf>
    <xf numFmtId="2" fontId="0" fillId="5" borderId="1" xfId="0" applyNumberFormat="1" applyFill="1" applyBorder="1" applyAlignment="1">
      <alignment vertical="center" wrapText="1"/>
    </xf>
    <xf numFmtId="2" fontId="6" fillId="0" borderId="1" xfId="0" applyNumberFormat="1" applyFont="1" applyBorder="1" applyAlignment="1" applyProtection="1">
      <alignment horizontal="center" vertical="center" wrapText="1"/>
      <protection hidden="1"/>
    </xf>
    <xf numFmtId="2" fontId="0" fillId="0" borderId="0" xfId="0" applyNumberFormat="1" applyAlignment="1" applyProtection="1">
      <alignment horizontal="center" vertical="center" wrapText="1"/>
      <protection hidden="1"/>
    </xf>
    <xf numFmtId="2" fontId="1" fillId="0" borderId="0" xfId="0" applyNumberFormat="1" applyFont="1" applyAlignment="1">
      <alignment horizontal="center" vertical="center" wrapText="1"/>
    </xf>
    <xf numFmtId="2" fontId="3" fillId="4" borderId="1" xfId="0" applyNumberFormat="1" applyFont="1" applyFill="1" applyBorder="1" applyAlignment="1">
      <alignment vertical="center" wrapText="1"/>
    </xf>
    <xf numFmtId="2" fontId="4" fillId="4" borderId="2" xfId="0" applyNumberFormat="1" applyFont="1" applyFill="1" applyBorder="1" applyAlignment="1">
      <alignment horizontal="center" vertical="center" wrapText="1"/>
    </xf>
    <xf numFmtId="2" fontId="6" fillId="0" borderId="1" xfId="0" applyNumberFormat="1" applyFont="1" applyBorder="1" applyAlignment="1">
      <alignment horizontal="left" vertical="center" wrapText="1"/>
    </xf>
    <xf numFmtId="2" fontId="0" fillId="0" borderId="1" xfId="0" applyNumberFormat="1" applyBorder="1" applyAlignment="1" applyProtection="1">
      <alignment horizontal="left" vertical="center" wrapText="1"/>
      <protection hidden="1"/>
    </xf>
    <xf numFmtId="2" fontId="0" fillId="7" borderId="1" xfId="0" applyNumberFormat="1" applyFill="1" applyBorder="1" applyAlignment="1">
      <alignment vertical="center" wrapText="1"/>
    </xf>
    <xf numFmtId="2" fontId="3" fillId="3" borderId="1" xfId="0" applyNumberFormat="1" applyFont="1" applyFill="1" applyBorder="1" applyAlignment="1">
      <alignment horizontal="left" vertical="center" wrapText="1"/>
    </xf>
    <xf numFmtId="2" fontId="0" fillId="0" borderId="3" xfId="0" applyNumberFormat="1" applyBorder="1" applyAlignment="1">
      <alignment horizontal="left" vertical="center" wrapText="1"/>
    </xf>
    <xf numFmtId="2" fontId="0" fillId="6" borderId="6" xfId="0" applyNumberFormat="1" applyFill="1" applyBorder="1" applyAlignment="1">
      <alignment horizontal="left" vertical="center" wrapText="1"/>
    </xf>
    <xf numFmtId="2" fontId="5" fillId="3" borderId="2" xfId="0" applyNumberFormat="1" applyFont="1" applyFill="1" applyBorder="1" applyAlignment="1">
      <alignment horizontal="center" vertical="center" wrapText="1"/>
    </xf>
    <xf numFmtId="2" fontId="0" fillId="0" borderId="4" xfId="0" applyNumberFormat="1" applyBorder="1" applyAlignment="1">
      <alignment horizontal="center" vertical="center" wrapText="1"/>
    </xf>
    <xf numFmtId="2" fontId="0" fillId="0" borderId="1" xfId="0" applyNumberFormat="1" applyBorder="1" applyAlignment="1">
      <alignment horizontal="center" vertical="center" wrapText="1"/>
    </xf>
    <xf numFmtId="2" fontId="4" fillId="6" borderId="1" xfId="0" applyNumberFormat="1" applyFont="1" applyFill="1" applyBorder="1" applyAlignment="1">
      <alignment horizontal="center" vertical="center" wrapText="1"/>
    </xf>
    <xf numFmtId="2" fontId="4" fillId="6" borderId="2" xfId="0" applyNumberFormat="1" applyFont="1" applyFill="1" applyBorder="1" applyAlignment="1">
      <alignment horizontal="center" vertical="center" wrapText="1"/>
    </xf>
    <xf numFmtId="2" fontId="0" fillId="0" borderId="0" xfId="0" applyNumberFormat="1" applyAlignment="1">
      <alignment horizontal="center" vertical="center"/>
    </xf>
    <xf numFmtId="2" fontId="6" fillId="0" borderId="1" xfId="0" applyNumberFormat="1" applyFont="1" applyBorder="1" applyAlignment="1">
      <alignment vertical="center" wrapText="1"/>
    </xf>
    <xf numFmtId="2" fontId="5" fillId="4" borderId="2" xfId="0" applyNumberFormat="1" applyFont="1" applyFill="1" applyBorder="1" applyAlignment="1">
      <alignment horizontal="center" vertical="center" wrapText="1"/>
    </xf>
    <xf numFmtId="2" fontId="5" fillId="4" borderId="1" xfId="0" applyNumberFormat="1" applyFont="1" applyFill="1" applyBorder="1" applyAlignment="1">
      <alignment horizontal="center" vertical="center" wrapText="1"/>
    </xf>
    <xf numFmtId="2" fontId="0" fillId="0" borderId="1" xfId="0" applyNumberFormat="1" applyBorder="1" applyAlignment="1">
      <alignment horizontal="center" vertical="center"/>
    </xf>
    <xf numFmtId="2" fontId="0" fillId="0" borderId="1" xfId="0" applyNumberFormat="1" applyBorder="1" applyAlignment="1" applyProtection="1">
      <alignment vertical="center" wrapText="1"/>
      <protection hidden="1"/>
    </xf>
    <xf numFmtId="0" fontId="4" fillId="3" borderId="2" xfId="0" applyFont="1" applyFill="1" applyBorder="1" applyAlignment="1">
      <alignment horizontal="center" vertical="center" wrapText="1"/>
    </xf>
    <xf numFmtId="1" fontId="4" fillId="4" borderId="4" xfId="0" applyNumberFormat="1" applyFont="1" applyFill="1" applyBorder="1" applyAlignment="1">
      <alignment horizontal="center" vertical="center" wrapText="1"/>
    </xf>
    <xf numFmtId="1" fontId="0" fillId="4" borderId="4" xfId="0" applyNumberFormat="1" applyFill="1" applyBorder="1" applyAlignment="1">
      <alignment horizontal="center" vertical="center" wrapText="1"/>
    </xf>
    <xf numFmtId="2" fontId="0" fillId="4" borderId="4" xfId="0" applyNumberFormat="1" applyFill="1" applyBorder="1" applyAlignment="1">
      <alignment horizontal="center" vertical="center" wrapText="1"/>
    </xf>
    <xf numFmtId="2" fontId="0" fillId="4" borderId="5" xfId="0" applyNumberFormat="1" applyFill="1" applyBorder="1" applyAlignment="1">
      <alignment horizontal="center" vertical="center" wrapText="1"/>
    </xf>
    <xf numFmtId="2" fontId="0" fillId="4" borderId="1" xfId="0" applyNumberFormat="1" applyFill="1" applyBorder="1" applyAlignment="1">
      <alignment horizontal="center" vertical="center" wrapText="1"/>
    </xf>
    <xf numFmtId="1" fontId="0" fillId="0" borderId="4" xfId="0" applyNumberFormat="1" applyBorder="1" applyAlignment="1">
      <alignment horizontal="center" vertical="center" wrapText="1"/>
    </xf>
    <xf numFmtId="2" fontId="0" fillId="2" borderId="5" xfId="0" applyNumberFormat="1" applyFill="1" applyBorder="1" applyAlignment="1">
      <alignment horizontal="center" vertical="center" wrapText="1"/>
    </xf>
    <xf numFmtId="2" fontId="0" fillId="2" borderId="1" xfId="0" applyNumberFormat="1" applyFill="1" applyBorder="1" applyAlignment="1">
      <alignment horizontal="center" vertical="center" wrapText="1"/>
    </xf>
    <xf numFmtId="2" fontId="0" fillId="5" borderId="1" xfId="0" applyNumberFormat="1" applyFill="1" applyBorder="1" applyAlignment="1">
      <alignment horizontal="center" vertical="center" wrapText="1"/>
    </xf>
    <xf numFmtId="2" fontId="0" fillId="5" borderId="6" xfId="0" applyNumberFormat="1" applyFill="1" applyBorder="1" applyAlignment="1">
      <alignment horizontal="center" vertical="center" wrapText="1"/>
    </xf>
    <xf numFmtId="2" fontId="0" fillId="7" borderId="1" xfId="0" applyNumberFormat="1" applyFill="1" applyBorder="1" applyAlignment="1">
      <alignment horizontal="center" vertical="center" wrapText="1"/>
    </xf>
    <xf numFmtId="2" fontId="0" fillId="7" borderId="6" xfId="0" applyNumberFormat="1" applyFill="1" applyBorder="1" applyAlignment="1">
      <alignment horizontal="center" vertical="center" wrapText="1"/>
    </xf>
    <xf numFmtId="2" fontId="0" fillId="2" borderId="4" xfId="0" applyNumberFormat="1" applyFill="1" applyBorder="1" applyAlignment="1">
      <alignment horizontal="center" vertical="center" wrapText="1"/>
    </xf>
    <xf numFmtId="2" fontId="0" fillId="0" borderId="0" xfId="0" applyNumberFormat="1" applyBorder="1" applyAlignment="1">
      <alignment horizontal="center" vertical="center"/>
    </xf>
    <xf numFmtId="2" fontId="6" fillId="2" borderId="1" xfId="0" applyNumberFormat="1" applyFont="1" applyFill="1" applyBorder="1" applyAlignment="1" applyProtection="1">
      <alignment horizontal="center" vertical="center" wrapText="1"/>
      <protection hidden="1"/>
    </xf>
    <xf numFmtId="2" fontId="4" fillId="3" borderId="1" xfId="0" applyNumberFormat="1" applyFont="1" applyFill="1" applyBorder="1" applyAlignment="1">
      <alignment horizontal="center" vertical="center" wrapText="1"/>
    </xf>
    <xf numFmtId="2" fontId="0" fillId="6" borderId="5" xfId="0" applyNumberForma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777408-F089-444E-A310-1CD65E53DB2F}">
  <dimension ref="A1:BN50"/>
  <sheetViews>
    <sheetView tabSelected="1" topLeftCell="A28" zoomScaleNormal="100" workbookViewId="0">
      <selection activeCell="M43" activeCellId="1" sqref="M44 M43"/>
    </sheetView>
  </sheetViews>
  <sheetFormatPr defaultColWidth="8.85546875" defaultRowHeight="14.45" customHeight="1" x14ac:dyDescent="0.25"/>
  <cols>
    <col min="1" max="1" width="13.7109375" style="3" customWidth="1"/>
    <col min="2" max="9" width="8.140625" style="3" bestFit="1" customWidth="1"/>
    <col min="10" max="12" width="8.140625" style="3" customWidth="1"/>
    <col min="13" max="13" width="8.42578125" style="3" customWidth="1"/>
    <col min="14" max="14" width="9" style="3" customWidth="1"/>
    <col min="15" max="15" width="9.140625" style="3" customWidth="1"/>
    <col min="16" max="16" width="19" style="3" customWidth="1"/>
    <col min="17" max="17" width="15.140625" style="3" bestFit="1" customWidth="1"/>
    <col min="18" max="29" width="6.7109375" style="3" customWidth="1"/>
    <col min="30" max="31" width="10.140625" style="3" bestFit="1" customWidth="1"/>
    <col min="32" max="32" width="10.140625" style="3" customWidth="1"/>
    <col min="33" max="33" width="8.85546875" style="3"/>
    <col min="34" max="34" width="14" style="3" customWidth="1"/>
    <col min="35" max="46" width="6.7109375" style="3" customWidth="1"/>
    <col min="47" max="47" width="11.85546875" style="3" customWidth="1"/>
    <col min="48" max="48" width="10.85546875" style="3" customWidth="1"/>
    <col min="49" max="49" width="10" style="3" customWidth="1"/>
    <col min="50" max="50" width="9.85546875" style="3" customWidth="1"/>
    <col min="51" max="51" width="14.42578125" style="3" customWidth="1"/>
    <col min="52" max="63" width="6.7109375" style="3" customWidth="1"/>
    <col min="64" max="64" width="10.140625" style="3" bestFit="1" customWidth="1"/>
    <col min="65" max="65" width="10.5703125" style="3" customWidth="1"/>
    <col min="66" max="66" width="10.28515625" style="3" customWidth="1"/>
    <col min="67" max="16384" width="8.85546875" style="3"/>
  </cols>
  <sheetData>
    <row r="1" spans="1:66" ht="59.25" customHeight="1" thickBot="1" x14ac:dyDescent="0.3">
      <c r="A1" s="57" t="s">
        <v>34</v>
      </c>
      <c r="B1" s="57"/>
      <c r="C1" s="57"/>
      <c r="D1" s="57"/>
      <c r="E1" s="57"/>
      <c r="F1" s="57"/>
      <c r="G1" s="57"/>
      <c r="H1" s="57"/>
      <c r="I1" s="57"/>
      <c r="J1" s="57"/>
      <c r="K1" s="57"/>
      <c r="L1" s="57"/>
      <c r="M1" s="57"/>
      <c r="N1" s="1"/>
      <c r="O1" s="1"/>
      <c r="P1" s="1"/>
      <c r="Q1" s="57" t="s">
        <v>35</v>
      </c>
      <c r="R1" s="57"/>
      <c r="S1" s="57"/>
      <c r="T1" s="57"/>
      <c r="U1" s="57"/>
      <c r="V1" s="57"/>
      <c r="W1" s="57"/>
      <c r="X1" s="57"/>
      <c r="Y1" s="57"/>
      <c r="Z1" s="57"/>
      <c r="AA1" s="57"/>
      <c r="AB1" s="57"/>
      <c r="AC1" s="57"/>
      <c r="AD1" s="57"/>
      <c r="AE1" s="57"/>
      <c r="AF1" s="57"/>
      <c r="AG1" s="1"/>
      <c r="AH1" s="57" t="s">
        <v>36</v>
      </c>
      <c r="AI1" s="57"/>
      <c r="AJ1" s="57"/>
      <c r="AK1" s="57"/>
      <c r="AL1" s="57"/>
      <c r="AM1" s="57"/>
      <c r="AN1" s="57"/>
      <c r="AO1" s="57"/>
      <c r="AP1" s="57"/>
      <c r="AQ1" s="57"/>
      <c r="AR1" s="57"/>
      <c r="AS1" s="57"/>
      <c r="AT1" s="57"/>
      <c r="AU1" s="57"/>
      <c r="AV1" s="57"/>
      <c r="AW1" s="57"/>
      <c r="AX1" s="2"/>
      <c r="AY1" s="57" t="s">
        <v>37</v>
      </c>
      <c r="AZ1" s="57"/>
      <c r="BA1" s="57"/>
      <c r="BB1" s="57"/>
      <c r="BC1" s="57"/>
      <c r="BD1" s="57"/>
      <c r="BE1" s="57"/>
      <c r="BF1" s="57"/>
      <c r="BG1" s="57"/>
      <c r="BH1" s="57"/>
      <c r="BI1" s="57"/>
      <c r="BJ1" s="57"/>
      <c r="BK1" s="57"/>
      <c r="BL1" s="57"/>
      <c r="BM1" s="57"/>
      <c r="BN1" s="57"/>
    </row>
    <row r="2" spans="1:66" ht="60.75" thickBot="1" x14ac:dyDescent="0.3">
      <c r="A2" s="26" t="s">
        <v>15</v>
      </c>
      <c r="B2" s="6" t="s">
        <v>16</v>
      </c>
      <c r="C2" s="6" t="s">
        <v>17</v>
      </c>
      <c r="D2" s="6" t="s">
        <v>18</v>
      </c>
      <c r="E2" s="6" t="s">
        <v>19</v>
      </c>
      <c r="F2" s="6" t="s">
        <v>20</v>
      </c>
      <c r="G2" s="6" t="s">
        <v>21</v>
      </c>
      <c r="H2" s="6" t="s">
        <v>22</v>
      </c>
      <c r="I2" s="6" t="s">
        <v>23</v>
      </c>
      <c r="J2" s="40" t="s">
        <v>50</v>
      </c>
      <c r="K2" s="40" t="s">
        <v>51</v>
      </c>
      <c r="L2" s="6" t="s">
        <v>52</v>
      </c>
      <c r="M2" s="6" t="s">
        <v>53</v>
      </c>
      <c r="N2" s="29" t="s">
        <v>46</v>
      </c>
      <c r="P2"/>
      <c r="Q2" s="4" t="s">
        <v>26</v>
      </c>
      <c r="R2" s="6" t="s">
        <v>16</v>
      </c>
      <c r="S2" s="6" t="s">
        <v>17</v>
      </c>
      <c r="T2" s="6" t="s">
        <v>18</v>
      </c>
      <c r="U2" s="6" t="s">
        <v>19</v>
      </c>
      <c r="V2" s="56" t="s">
        <v>20</v>
      </c>
      <c r="W2" s="6" t="s">
        <v>21</v>
      </c>
      <c r="X2" s="6" t="s">
        <v>22</v>
      </c>
      <c r="Y2" s="6" t="s">
        <v>23</v>
      </c>
      <c r="Z2" s="6" t="s">
        <v>50</v>
      </c>
      <c r="AA2" s="6" t="s">
        <v>51</v>
      </c>
      <c r="AB2" s="6" t="s">
        <v>52</v>
      </c>
      <c r="AC2" s="6" t="s">
        <v>53</v>
      </c>
      <c r="AD2" s="5" t="s">
        <v>27</v>
      </c>
      <c r="AE2" s="7" t="s">
        <v>48</v>
      </c>
      <c r="AF2" s="8" t="s">
        <v>49</v>
      </c>
      <c r="AH2" s="4" t="s">
        <v>32</v>
      </c>
      <c r="AI2" s="6" t="s">
        <v>16</v>
      </c>
      <c r="AJ2" s="6" t="s">
        <v>17</v>
      </c>
      <c r="AK2" s="6" t="s">
        <v>18</v>
      </c>
      <c r="AL2" s="6" t="s">
        <v>19</v>
      </c>
      <c r="AM2" s="6" t="s">
        <v>20</v>
      </c>
      <c r="AN2" s="6" t="s">
        <v>21</v>
      </c>
      <c r="AO2" s="6" t="s">
        <v>22</v>
      </c>
      <c r="AP2" s="6" t="s">
        <v>23</v>
      </c>
      <c r="AQ2" s="6" t="s">
        <v>50</v>
      </c>
      <c r="AR2" s="6" t="s">
        <v>51</v>
      </c>
      <c r="AS2" s="6" t="s">
        <v>52</v>
      </c>
      <c r="AT2" s="6" t="s">
        <v>53</v>
      </c>
      <c r="AU2" s="5" t="s">
        <v>27</v>
      </c>
      <c r="AV2" s="5" t="s">
        <v>48</v>
      </c>
      <c r="AW2" s="8" t="s">
        <v>49</v>
      </c>
      <c r="AY2" s="4" t="s">
        <v>33</v>
      </c>
      <c r="AZ2" s="6" t="s">
        <v>16</v>
      </c>
      <c r="BA2" s="6" t="s">
        <v>17</v>
      </c>
      <c r="BB2" s="6" t="s">
        <v>18</v>
      </c>
      <c r="BC2" s="6" t="s">
        <v>19</v>
      </c>
      <c r="BD2" s="6" t="s">
        <v>20</v>
      </c>
      <c r="BE2" s="6" t="s">
        <v>21</v>
      </c>
      <c r="BF2" s="6" t="s">
        <v>22</v>
      </c>
      <c r="BG2" s="6" t="s">
        <v>23</v>
      </c>
      <c r="BH2" s="6" t="s">
        <v>50</v>
      </c>
      <c r="BI2" s="6" t="s">
        <v>51</v>
      </c>
      <c r="BJ2" s="6" t="s">
        <v>52</v>
      </c>
      <c r="BK2" s="6" t="s">
        <v>53</v>
      </c>
      <c r="BL2" s="5" t="s">
        <v>27</v>
      </c>
      <c r="BM2" s="5" t="s">
        <v>48</v>
      </c>
      <c r="BN2" s="8" t="s">
        <v>49</v>
      </c>
    </row>
    <row r="3" spans="1:66" ht="15.75" thickBot="1" x14ac:dyDescent="0.3">
      <c r="A3" s="27" t="s">
        <v>3</v>
      </c>
      <c r="B3" s="30">
        <v>0.73609999999999998</v>
      </c>
      <c r="C3" s="30">
        <v>0.67059999999999997</v>
      </c>
      <c r="D3" s="30">
        <v>0.66669999999999996</v>
      </c>
      <c r="E3" s="30">
        <v>0.1333</v>
      </c>
      <c r="F3" s="30">
        <v>0.68</v>
      </c>
      <c r="G3" s="30">
        <v>0.67059999999999997</v>
      </c>
      <c r="H3" s="30">
        <v>0.59719999999999995</v>
      </c>
      <c r="I3" s="30">
        <v>5.8799999999999998E-2</v>
      </c>
      <c r="J3" s="30">
        <v>6.6699999999999995E-2</v>
      </c>
      <c r="K3" s="30">
        <v>6.6699999999999995E-2</v>
      </c>
      <c r="L3" s="30">
        <v>0.24440000000000001</v>
      </c>
      <c r="M3" s="30">
        <v>0.24440000000000001</v>
      </c>
      <c r="N3" s="31">
        <f>SUM(B3:M3)/12</f>
        <v>0.40295833333333331</v>
      </c>
      <c r="P3"/>
      <c r="Q3" s="11" t="s">
        <v>28</v>
      </c>
      <c r="R3" s="41">
        <v>7</v>
      </c>
      <c r="S3" s="41">
        <v>5</v>
      </c>
      <c r="T3" s="41">
        <v>5</v>
      </c>
      <c r="U3" s="41">
        <v>7</v>
      </c>
      <c r="V3" s="41">
        <v>5</v>
      </c>
      <c r="W3" s="41">
        <v>7</v>
      </c>
      <c r="X3" s="41">
        <v>7</v>
      </c>
      <c r="Y3" s="42">
        <v>5</v>
      </c>
      <c r="Z3" s="42">
        <v>5</v>
      </c>
      <c r="AA3" s="42">
        <v>5</v>
      </c>
      <c r="AB3" s="42">
        <v>5</v>
      </c>
      <c r="AC3" s="42">
        <v>5</v>
      </c>
      <c r="AD3" s="43">
        <f>SUM(R3:AC3)/12</f>
        <v>5.666666666666667</v>
      </c>
      <c r="AE3" s="44">
        <f>PRODUCT(AD3,$N$3)</f>
        <v>2.2834305555555554</v>
      </c>
      <c r="AF3" s="45"/>
      <c r="AH3" s="11" t="s">
        <v>28</v>
      </c>
      <c r="AI3" s="41">
        <v>7</v>
      </c>
      <c r="AJ3" s="41">
        <v>7</v>
      </c>
      <c r="AK3" s="41">
        <v>5</v>
      </c>
      <c r="AL3" s="41">
        <v>7</v>
      </c>
      <c r="AM3" s="41">
        <v>5</v>
      </c>
      <c r="AN3" s="41">
        <v>3</v>
      </c>
      <c r="AO3" s="41">
        <v>7</v>
      </c>
      <c r="AP3" s="42">
        <v>5</v>
      </c>
      <c r="AQ3" s="42">
        <v>3</v>
      </c>
      <c r="AR3" s="42">
        <v>5</v>
      </c>
      <c r="AS3" s="42">
        <v>5</v>
      </c>
      <c r="AT3" s="42">
        <v>5</v>
      </c>
      <c r="AU3" s="43">
        <f>SUM(AI3:AT3)/12</f>
        <v>5.333333333333333</v>
      </c>
      <c r="AV3" s="43">
        <f>PRODUCT(AU3,$N$3)</f>
        <v>2.149111111111111</v>
      </c>
      <c r="AW3" s="45"/>
      <c r="AY3" s="11" t="s">
        <v>28</v>
      </c>
      <c r="AZ3" s="41">
        <v>7</v>
      </c>
      <c r="BA3" s="41">
        <v>3</v>
      </c>
      <c r="BB3" s="41">
        <v>5</v>
      </c>
      <c r="BC3" s="41">
        <v>7</v>
      </c>
      <c r="BD3" s="41">
        <v>5</v>
      </c>
      <c r="BE3" s="41">
        <v>7</v>
      </c>
      <c r="BF3" s="41">
        <v>5</v>
      </c>
      <c r="BG3" s="42">
        <v>5</v>
      </c>
      <c r="BH3" s="42">
        <v>0</v>
      </c>
      <c r="BI3" s="42">
        <v>3</v>
      </c>
      <c r="BJ3" s="42">
        <v>5</v>
      </c>
      <c r="BK3" s="42">
        <v>5</v>
      </c>
      <c r="BL3" s="43">
        <f>SUM(AZ3:BK3)/12</f>
        <v>4.75</v>
      </c>
      <c r="BM3" s="43">
        <f>PRODUCT(BL3,$N$3)</f>
        <v>1.9140520833333332</v>
      </c>
      <c r="BN3" s="45"/>
    </row>
    <row r="4" spans="1:66" ht="30.75" thickBot="1" x14ac:dyDescent="0.3">
      <c r="A4" s="27" t="s">
        <v>14</v>
      </c>
      <c r="B4" s="30">
        <v>0.18060000000000001</v>
      </c>
      <c r="C4" s="30">
        <v>5.8799999999999998E-2</v>
      </c>
      <c r="D4" s="30">
        <v>5.5599999999999997E-2</v>
      </c>
      <c r="E4" s="30">
        <v>0.1333</v>
      </c>
      <c r="F4" s="30">
        <v>6.6699999999999995E-2</v>
      </c>
      <c r="G4" s="30">
        <v>0.27060000000000001</v>
      </c>
      <c r="H4" s="30">
        <v>5.5599999999999997E-2</v>
      </c>
      <c r="I4" s="30">
        <v>0.60289999999999999</v>
      </c>
      <c r="J4" s="30">
        <v>0.25330000000000003</v>
      </c>
      <c r="K4" s="30">
        <v>0.18099999999999999</v>
      </c>
      <c r="L4" s="30">
        <v>0.1111</v>
      </c>
      <c r="M4" s="30">
        <v>0.1111</v>
      </c>
      <c r="N4" s="31">
        <f t="shared" ref="N4:N5" si="0">SUM(B4:M4)/12</f>
        <v>0.17338333333333336</v>
      </c>
      <c r="P4"/>
      <c r="Q4" s="10" t="s">
        <v>6</v>
      </c>
      <c r="R4" s="46">
        <v>7</v>
      </c>
      <c r="S4" s="46">
        <v>5</v>
      </c>
      <c r="T4" s="46">
        <v>5</v>
      </c>
      <c r="U4" s="46">
        <v>5</v>
      </c>
      <c r="V4" s="46">
        <v>7</v>
      </c>
      <c r="W4" s="46">
        <v>7</v>
      </c>
      <c r="X4" s="46">
        <v>7</v>
      </c>
      <c r="Y4" s="46">
        <v>5</v>
      </c>
      <c r="Z4" s="46">
        <v>0</v>
      </c>
      <c r="AA4" s="46">
        <v>3</v>
      </c>
      <c r="AB4" s="46">
        <v>5</v>
      </c>
      <c r="AC4" s="46">
        <v>5</v>
      </c>
      <c r="AD4" s="30">
        <f>SUM(R4:AC4)/12</f>
        <v>5.083333333333333</v>
      </c>
      <c r="AE4" s="47">
        <f>PRODUCT(AD4,$N$12)</f>
        <v>1.8574499999999998</v>
      </c>
      <c r="AF4" s="48">
        <f>AD4*$O$12</f>
        <v>0.74847495624999993</v>
      </c>
      <c r="AH4" s="10" t="s">
        <v>6</v>
      </c>
      <c r="AI4" s="46">
        <v>7</v>
      </c>
      <c r="AJ4" s="46">
        <v>7</v>
      </c>
      <c r="AK4" s="46">
        <v>5</v>
      </c>
      <c r="AL4" s="46">
        <v>5</v>
      </c>
      <c r="AM4" s="46">
        <v>5</v>
      </c>
      <c r="AN4" s="46">
        <v>5</v>
      </c>
      <c r="AO4" s="46">
        <v>7</v>
      </c>
      <c r="AP4" s="46">
        <v>5</v>
      </c>
      <c r="AQ4" s="46">
        <v>0</v>
      </c>
      <c r="AR4" s="46">
        <v>3</v>
      </c>
      <c r="AS4" s="46">
        <v>5</v>
      </c>
      <c r="AT4" s="46">
        <v>5</v>
      </c>
      <c r="AU4" s="30">
        <f>SUM(AI4:AT4)/12</f>
        <v>4.916666666666667</v>
      </c>
      <c r="AV4" s="53">
        <f>PRODUCT(AU4,$N$12)</f>
        <v>1.7965500000000001</v>
      </c>
      <c r="AW4" s="48">
        <f>AU4*$O$12</f>
        <v>0.72393479375000003</v>
      </c>
      <c r="AY4" s="10" t="s">
        <v>6</v>
      </c>
      <c r="AZ4" s="46">
        <v>7</v>
      </c>
      <c r="BA4" s="46">
        <v>3</v>
      </c>
      <c r="BB4" s="46">
        <v>5</v>
      </c>
      <c r="BC4" s="46">
        <v>5</v>
      </c>
      <c r="BD4" s="46">
        <v>3</v>
      </c>
      <c r="BE4" s="46">
        <v>7</v>
      </c>
      <c r="BF4" s="46">
        <v>7</v>
      </c>
      <c r="BG4" s="46">
        <v>3</v>
      </c>
      <c r="BH4" s="46">
        <v>0</v>
      </c>
      <c r="BI4" s="46">
        <v>0</v>
      </c>
      <c r="BJ4" s="46">
        <v>3</v>
      </c>
      <c r="BK4" s="46">
        <v>3</v>
      </c>
      <c r="BL4" s="30">
        <f>SUM(AZ4:BK4)/12</f>
        <v>3.8333333333333335</v>
      </c>
      <c r="BM4" s="53">
        <f>PRODUCT(BL4,$N$12)</f>
        <v>1.4007000000000001</v>
      </c>
      <c r="BN4" s="48">
        <f>BL4*$O$12</f>
        <v>0.56442373749999997</v>
      </c>
    </row>
    <row r="5" spans="1:66" ht="30.75" thickBot="1" x14ac:dyDescent="0.3">
      <c r="A5" s="27" t="s">
        <v>5</v>
      </c>
      <c r="B5" s="30">
        <v>8.3299999999999999E-2</v>
      </c>
      <c r="C5" s="30">
        <v>0.27060000000000001</v>
      </c>
      <c r="D5" s="30">
        <v>0.27779999999999999</v>
      </c>
      <c r="E5" s="30">
        <v>0.73329999999999995</v>
      </c>
      <c r="F5" s="30">
        <v>0.25330000000000003</v>
      </c>
      <c r="G5" s="30">
        <v>5.8799999999999998E-2</v>
      </c>
      <c r="H5" s="30">
        <v>0.34720000000000001</v>
      </c>
      <c r="I5" s="30">
        <v>0.3382</v>
      </c>
      <c r="J5" s="30">
        <v>0.68</v>
      </c>
      <c r="K5" s="30">
        <v>0.75239999999999996</v>
      </c>
      <c r="L5" s="30">
        <v>0.64439999999999997</v>
      </c>
      <c r="M5" s="30">
        <v>0.64439999999999997</v>
      </c>
      <c r="N5" s="31">
        <f t="shared" si="0"/>
        <v>0.42364166666666669</v>
      </c>
      <c r="P5"/>
      <c r="Q5" s="10" t="s">
        <v>7</v>
      </c>
      <c r="R5" s="46">
        <v>5</v>
      </c>
      <c r="S5" s="46">
        <v>3</v>
      </c>
      <c r="T5" s="46">
        <v>7</v>
      </c>
      <c r="U5" s="46">
        <v>5</v>
      </c>
      <c r="V5" s="46">
        <v>3</v>
      </c>
      <c r="W5" s="46">
        <v>5</v>
      </c>
      <c r="X5" s="46">
        <v>0</v>
      </c>
      <c r="Y5" s="46">
        <v>3</v>
      </c>
      <c r="Z5" s="46">
        <v>5</v>
      </c>
      <c r="AA5" s="46">
        <v>7</v>
      </c>
      <c r="AB5" s="46">
        <v>0</v>
      </c>
      <c r="AC5" s="46">
        <v>0</v>
      </c>
      <c r="AD5" s="30">
        <f t="shared" ref="AD5:AD6" si="1">SUM(R5:AC5)/12</f>
        <v>3.5833333333333335</v>
      </c>
      <c r="AE5" s="47">
        <f>PRODUCT(AD5,$N$13)</f>
        <v>1.4063986111111111</v>
      </c>
      <c r="AF5" s="48">
        <f>AD5*$O$13</f>
        <v>0.56672004033564805</v>
      </c>
      <c r="AH5" s="10" t="s">
        <v>7</v>
      </c>
      <c r="AI5" s="46">
        <v>7</v>
      </c>
      <c r="AJ5" s="46">
        <v>5</v>
      </c>
      <c r="AK5" s="46">
        <v>7</v>
      </c>
      <c r="AL5" s="46">
        <v>5</v>
      </c>
      <c r="AM5" s="46">
        <v>5</v>
      </c>
      <c r="AN5" s="46">
        <v>3</v>
      </c>
      <c r="AO5" s="46">
        <v>5</v>
      </c>
      <c r="AP5" s="46">
        <v>3</v>
      </c>
      <c r="AQ5" s="46">
        <v>5</v>
      </c>
      <c r="AR5" s="46">
        <v>5</v>
      </c>
      <c r="AS5" s="46">
        <v>7</v>
      </c>
      <c r="AT5" s="46">
        <v>7</v>
      </c>
      <c r="AU5" s="30">
        <f t="shared" ref="AU5:AU6" si="2">SUM(AI5:AT5)/12</f>
        <v>5.333333333333333</v>
      </c>
      <c r="AV5" s="53">
        <f>PRODUCT(AU5,$N$13)</f>
        <v>2.0932444444444442</v>
      </c>
      <c r="AW5" s="48">
        <f>AU5*$O$13</f>
        <v>0.84349029259259245</v>
      </c>
      <c r="AY5" s="10" t="s">
        <v>7</v>
      </c>
      <c r="AZ5" s="46">
        <v>7</v>
      </c>
      <c r="BA5" s="46">
        <v>7</v>
      </c>
      <c r="BB5" s="46">
        <v>7</v>
      </c>
      <c r="BC5" s="46">
        <v>5</v>
      </c>
      <c r="BD5" s="46">
        <v>7</v>
      </c>
      <c r="BE5" s="46">
        <v>7</v>
      </c>
      <c r="BF5" s="46">
        <v>5</v>
      </c>
      <c r="BG5" s="46">
        <v>3</v>
      </c>
      <c r="BH5" s="46">
        <v>3</v>
      </c>
      <c r="BI5" s="46">
        <v>5</v>
      </c>
      <c r="BJ5" s="46">
        <v>3</v>
      </c>
      <c r="BK5" s="46">
        <v>3</v>
      </c>
      <c r="BL5" s="30">
        <f t="shared" ref="BL5:BL6" si="3">SUM(AZ5:BK5)/12</f>
        <v>5.166666666666667</v>
      </c>
      <c r="BM5" s="53">
        <f>PRODUCT(BL5,$N$13)</f>
        <v>2.0278305555555556</v>
      </c>
      <c r="BN5" s="48">
        <f>BL5*$O$13</f>
        <v>0.81713122094907398</v>
      </c>
    </row>
    <row r="6" spans="1:66" ht="45.75" thickBot="1" x14ac:dyDescent="0.3">
      <c r="A6" s="28" t="s">
        <v>44</v>
      </c>
      <c r="B6" s="32" t="s">
        <v>16</v>
      </c>
      <c r="C6" s="33" t="s">
        <v>17</v>
      </c>
      <c r="D6" s="33" t="s">
        <v>18</v>
      </c>
      <c r="E6" s="33" t="s">
        <v>19</v>
      </c>
      <c r="F6" s="33" t="s">
        <v>20</v>
      </c>
      <c r="G6" s="33" t="s">
        <v>21</v>
      </c>
      <c r="H6" s="33" t="s">
        <v>22</v>
      </c>
      <c r="I6" s="33" t="s">
        <v>23</v>
      </c>
      <c r="J6" s="33" t="s">
        <v>50</v>
      </c>
      <c r="K6" s="33" t="s">
        <v>51</v>
      </c>
      <c r="L6" s="33" t="s">
        <v>52</v>
      </c>
      <c r="M6" s="33" t="s">
        <v>53</v>
      </c>
      <c r="N6" s="34"/>
      <c r="O6" s="9"/>
      <c r="P6"/>
      <c r="Q6" s="10" t="s">
        <v>29</v>
      </c>
      <c r="R6" s="46">
        <v>7</v>
      </c>
      <c r="S6" s="46">
        <v>7</v>
      </c>
      <c r="T6" s="46">
        <v>7</v>
      </c>
      <c r="U6" s="46">
        <v>7</v>
      </c>
      <c r="V6" s="46">
        <v>7</v>
      </c>
      <c r="W6" s="46">
        <v>7</v>
      </c>
      <c r="X6" s="46">
        <v>7</v>
      </c>
      <c r="Y6" s="46">
        <v>7</v>
      </c>
      <c r="Z6" s="46">
        <v>7</v>
      </c>
      <c r="AA6" s="46">
        <v>5</v>
      </c>
      <c r="AB6" s="46">
        <v>7</v>
      </c>
      <c r="AC6" s="46">
        <v>7</v>
      </c>
      <c r="AD6" s="30">
        <f t="shared" si="1"/>
        <v>6.833333333333333</v>
      </c>
      <c r="AE6" s="47">
        <f>PRODUCT(AD6,$N$14)</f>
        <v>1.654463888888889</v>
      </c>
      <c r="AF6" s="48">
        <f>AD6*$O$14</f>
        <v>0.66668001122685172</v>
      </c>
      <c r="AH6" s="10" t="s">
        <v>29</v>
      </c>
      <c r="AI6" s="46">
        <v>3</v>
      </c>
      <c r="AJ6" s="46">
        <v>5</v>
      </c>
      <c r="AK6" s="46">
        <v>0</v>
      </c>
      <c r="AL6" s="46">
        <v>3</v>
      </c>
      <c r="AM6" s="46">
        <v>3</v>
      </c>
      <c r="AN6" s="46">
        <v>3</v>
      </c>
      <c r="AO6" s="46">
        <v>3</v>
      </c>
      <c r="AP6" s="46">
        <v>3</v>
      </c>
      <c r="AQ6" s="46">
        <v>5</v>
      </c>
      <c r="AR6" s="46">
        <v>3</v>
      </c>
      <c r="AS6" s="46">
        <v>3</v>
      </c>
      <c r="AT6" s="46">
        <v>3</v>
      </c>
      <c r="AU6" s="30">
        <f t="shared" si="2"/>
        <v>3.0833333333333335</v>
      </c>
      <c r="AV6" s="53">
        <f>PRODUCT(AU6,$N$14)</f>
        <v>0.746526388888889</v>
      </c>
      <c r="AW6" s="48">
        <f>AU6*$O$14</f>
        <v>0.30081902945601852</v>
      </c>
      <c r="AY6" s="10" t="s">
        <v>29</v>
      </c>
      <c r="AZ6" s="46">
        <v>3</v>
      </c>
      <c r="BA6" s="46">
        <v>3</v>
      </c>
      <c r="BB6" s="46">
        <v>0</v>
      </c>
      <c r="BC6" s="46">
        <v>3</v>
      </c>
      <c r="BD6" s="46">
        <v>3</v>
      </c>
      <c r="BE6" s="46">
        <v>0</v>
      </c>
      <c r="BF6" s="46">
        <v>3</v>
      </c>
      <c r="BG6" s="46">
        <v>3</v>
      </c>
      <c r="BH6" s="46">
        <v>0</v>
      </c>
      <c r="BI6" s="46">
        <v>3</v>
      </c>
      <c r="BJ6" s="46">
        <v>0</v>
      </c>
      <c r="BK6" s="46">
        <v>0</v>
      </c>
      <c r="BL6" s="30">
        <f t="shared" si="3"/>
        <v>1.75</v>
      </c>
      <c r="BM6" s="53">
        <f>PRODUCT(BL6,$N$14)</f>
        <v>0.42370416666666666</v>
      </c>
      <c r="BN6" s="48">
        <f>BL6*$O$14</f>
        <v>0.17073512482638886</v>
      </c>
    </row>
    <row r="7" spans="1:66" ht="30.75" thickBot="1" x14ac:dyDescent="0.3">
      <c r="A7" s="23" t="s">
        <v>42</v>
      </c>
      <c r="B7" s="14">
        <v>1.3899999999999999E-2</v>
      </c>
      <c r="C7" s="13">
        <v>0.14119999999999999</v>
      </c>
      <c r="D7" s="13">
        <v>0.16669999999999999</v>
      </c>
      <c r="E7" s="13">
        <v>0.4667</v>
      </c>
      <c r="F7" s="13">
        <v>0.08</v>
      </c>
      <c r="G7" s="13">
        <v>0.14119999999999999</v>
      </c>
      <c r="H7" s="13">
        <v>9.7199999999999995E-2</v>
      </c>
      <c r="I7" s="15">
        <v>7.3499999999999996E-2</v>
      </c>
      <c r="J7" s="15">
        <v>0.08</v>
      </c>
      <c r="K7" s="15">
        <v>0.15240000000000001</v>
      </c>
      <c r="L7" s="15">
        <v>8.8900000000000007E-2</v>
      </c>
      <c r="M7" s="15">
        <v>8.8900000000000007E-2</v>
      </c>
      <c r="N7" s="16"/>
      <c r="O7" s="9"/>
      <c r="P7"/>
      <c r="Q7" s="17" t="s">
        <v>38</v>
      </c>
      <c r="R7" s="49">
        <f>(R4+R5+R6)/3</f>
        <v>6.333333333333333</v>
      </c>
      <c r="S7" s="49">
        <f t="shared" ref="S7:AD7" si="4">(S4+S5+S6)/3</f>
        <v>5</v>
      </c>
      <c r="T7" s="49">
        <f t="shared" si="4"/>
        <v>6.333333333333333</v>
      </c>
      <c r="U7" s="49">
        <f t="shared" si="4"/>
        <v>5.666666666666667</v>
      </c>
      <c r="V7" s="49">
        <f t="shared" si="4"/>
        <v>5.666666666666667</v>
      </c>
      <c r="W7" s="49">
        <f t="shared" si="4"/>
        <v>6.333333333333333</v>
      </c>
      <c r="X7" s="49">
        <f t="shared" si="4"/>
        <v>4.666666666666667</v>
      </c>
      <c r="Y7" s="49">
        <f t="shared" si="4"/>
        <v>5</v>
      </c>
      <c r="Z7" s="49">
        <f t="shared" si="4"/>
        <v>4</v>
      </c>
      <c r="AA7" s="49">
        <f t="shared" si="4"/>
        <v>5</v>
      </c>
      <c r="AB7" s="49">
        <f t="shared" si="4"/>
        <v>4</v>
      </c>
      <c r="AC7" s="49">
        <f t="shared" ref="AC7" si="5">(AC4+AC5+AC6)/3</f>
        <v>4</v>
      </c>
      <c r="AD7" s="49">
        <f t="shared" si="4"/>
        <v>5.166666666666667</v>
      </c>
      <c r="AE7" s="50">
        <f>(AE4+AE5+AE6)</f>
        <v>4.9183124999999999</v>
      </c>
      <c r="AF7" s="49"/>
      <c r="AH7" s="17" t="s">
        <v>38</v>
      </c>
      <c r="AI7" s="49">
        <f>(AI4+AI5+AI6)/3</f>
        <v>5.666666666666667</v>
      </c>
      <c r="AJ7" s="49">
        <f t="shared" ref="AJ7" si="6">(AJ4+AJ5+AJ6)/3</f>
        <v>5.666666666666667</v>
      </c>
      <c r="AK7" s="49">
        <f t="shared" ref="AK7" si="7">(AK4+AK5+AK6)/3</f>
        <v>4</v>
      </c>
      <c r="AL7" s="49">
        <f t="shared" ref="AL7" si="8">(AL4+AL5+AL6)/3</f>
        <v>4.333333333333333</v>
      </c>
      <c r="AM7" s="49">
        <f t="shared" ref="AM7" si="9">(AM4+AM5+AM6)/3</f>
        <v>4.333333333333333</v>
      </c>
      <c r="AN7" s="49">
        <f t="shared" ref="AN7" si="10">(AN4+AN5+AN6)/3</f>
        <v>3.6666666666666665</v>
      </c>
      <c r="AO7" s="49">
        <f t="shared" ref="AO7" si="11">(AO4+AO5+AO6)/3</f>
        <v>5</v>
      </c>
      <c r="AP7" s="49">
        <f t="shared" ref="AP7:AS7" si="12">(AP4+AP5+AP6)/3</f>
        <v>3.6666666666666665</v>
      </c>
      <c r="AQ7" s="49">
        <f t="shared" si="12"/>
        <v>3.3333333333333335</v>
      </c>
      <c r="AR7" s="49">
        <f t="shared" si="12"/>
        <v>3.6666666666666665</v>
      </c>
      <c r="AS7" s="49">
        <f t="shared" si="12"/>
        <v>5</v>
      </c>
      <c r="AT7" s="49">
        <f t="shared" ref="AT7" si="13">(AT4+AT5+AT6)/3</f>
        <v>5</v>
      </c>
      <c r="AU7" s="49">
        <f t="shared" ref="AU7" si="14">(AU4+AU5+AU6)/3</f>
        <v>4.4444444444444446</v>
      </c>
      <c r="AV7" s="49">
        <f>(AV4+AV5+AV6)</f>
        <v>4.6363208333333334</v>
      </c>
      <c r="AW7" s="49"/>
      <c r="AY7" s="17" t="s">
        <v>38</v>
      </c>
      <c r="AZ7" s="49">
        <f>(AZ4+AZ5+AZ6)/3</f>
        <v>5.666666666666667</v>
      </c>
      <c r="BA7" s="49">
        <f t="shared" ref="BA7" si="15">(BA4+BA5+BA6)/3</f>
        <v>4.333333333333333</v>
      </c>
      <c r="BB7" s="49">
        <f t="shared" ref="BB7" si="16">(BB4+BB5+BB6)/3</f>
        <v>4</v>
      </c>
      <c r="BC7" s="49">
        <f t="shared" ref="BC7" si="17">(BC4+BC5+BC6)/3</f>
        <v>4.333333333333333</v>
      </c>
      <c r="BD7" s="49">
        <f t="shared" ref="BD7" si="18">(BD4+BD5+BD6)/3</f>
        <v>4.333333333333333</v>
      </c>
      <c r="BE7" s="49">
        <f t="shared" ref="BE7" si="19">(BE4+BE5+BE6)/3</f>
        <v>4.666666666666667</v>
      </c>
      <c r="BF7" s="49">
        <f t="shared" ref="BF7" si="20">(BF4+BF5+BF6)/3</f>
        <v>5</v>
      </c>
      <c r="BG7" s="49">
        <f t="shared" ref="BG7:BJ7" si="21">(BG4+BG5+BG6)/3</f>
        <v>3</v>
      </c>
      <c r="BH7" s="49">
        <f t="shared" si="21"/>
        <v>1</v>
      </c>
      <c r="BI7" s="49">
        <f t="shared" si="21"/>
        <v>2.6666666666666665</v>
      </c>
      <c r="BJ7" s="49">
        <f t="shared" si="21"/>
        <v>2</v>
      </c>
      <c r="BK7" s="49">
        <f t="shared" ref="BK7" si="22">(BK4+BK5+BK6)/3</f>
        <v>2</v>
      </c>
      <c r="BL7" s="49">
        <f t="shared" ref="BL7" si="23">(BL4+BL5+BL6)/3</f>
        <v>3.5833333333333335</v>
      </c>
      <c r="BM7" s="49">
        <f>(BM4+BM5+BM6)</f>
        <v>3.8522347222222222</v>
      </c>
      <c r="BN7" s="49"/>
    </row>
    <row r="8" spans="1:66" ht="45.75" thickBot="1" x14ac:dyDescent="0.3">
      <c r="A8" s="24" t="s">
        <v>43</v>
      </c>
      <c r="B8" s="18">
        <v>5.23</v>
      </c>
      <c r="C8" s="18">
        <v>5.23</v>
      </c>
      <c r="D8" s="18">
        <v>5.23</v>
      </c>
      <c r="E8" s="18">
        <v>5.23</v>
      </c>
      <c r="F8" s="18">
        <v>5.23</v>
      </c>
      <c r="G8" s="18">
        <v>5.23</v>
      </c>
      <c r="H8" s="18">
        <v>5.23</v>
      </c>
      <c r="I8" s="18">
        <v>5.23</v>
      </c>
      <c r="J8" s="18">
        <v>5.23</v>
      </c>
      <c r="K8" s="18">
        <v>5.23</v>
      </c>
      <c r="L8" s="18">
        <v>2.2999999999999998</v>
      </c>
      <c r="M8" s="18">
        <v>2.2999999999999998</v>
      </c>
      <c r="N8" s="19"/>
      <c r="O8" s="9"/>
      <c r="P8"/>
      <c r="Q8" s="11" t="s">
        <v>30</v>
      </c>
      <c r="R8" s="41">
        <v>7</v>
      </c>
      <c r="S8" s="41">
        <v>3</v>
      </c>
      <c r="T8" s="41">
        <v>5</v>
      </c>
      <c r="U8" s="41">
        <v>7</v>
      </c>
      <c r="V8" s="41">
        <v>7</v>
      </c>
      <c r="W8" s="41">
        <v>7</v>
      </c>
      <c r="X8" s="41">
        <v>7</v>
      </c>
      <c r="Y8" s="42">
        <v>5</v>
      </c>
      <c r="Z8" s="42">
        <v>7</v>
      </c>
      <c r="AA8" s="42">
        <v>7</v>
      </c>
      <c r="AB8" s="42">
        <v>7</v>
      </c>
      <c r="AC8" s="42">
        <v>7</v>
      </c>
      <c r="AD8" s="43">
        <f>SUM(R8:AC8)/12</f>
        <v>6.333333333333333</v>
      </c>
      <c r="AE8" s="44">
        <f>PRODUCT(AD8,$N$4)</f>
        <v>1.0980944444444445</v>
      </c>
      <c r="AF8" s="45"/>
      <c r="AH8" s="11" t="s">
        <v>30</v>
      </c>
      <c r="AI8" s="41">
        <v>5</v>
      </c>
      <c r="AJ8" s="41">
        <v>5</v>
      </c>
      <c r="AK8" s="41">
        <v>5</v>
      </c>
      <c r="AL8" s="41">
        <v>5</v>
      </c>
      <c r="AM8" s="41">
        <v>3</v>
      </c>
      <c r="AN8" s="41">
        <v>5</v>
      </c>
      <c r="AO8" s="41">
        <v>7</v>
      </c>
      <c r="AP8" s="42">
        <v>5</v>
      </c>
      <c r="AQ8" s="42">
        <v>3</v>
      </c>
      <c r="AR8" s="42">
        <v>3</v>
      </c>
      <c r="AS8" s="42">
        <v>7</v>
      </c>
      <c r="AT8" s="42">
        <v>7</v>
      </c>
      <c r="AU8" s="43">
        <f>SUM(AI8:AT8)/12</f>
        <v>5</v>
      </c>
      <c r="AV8" s="43">
        <f>PRODUCT(AU8,$N$4)</f>
        <v>0.86691666666666678</v>
      </c>
      <c r="AW8" s="45"/>
      <c r="AY8" s="11" t="s">
        <v>30</v>
      </c>
      <c r="AZ8" s="41">
        <v>3</v>
      </c>
      <c r="BA8" s="41">
        <v>5</v>
      </c>
      <c r="BB8" s="41">
        <v>0</v>
      </c>
      <c r="BC8" s="41">
        <v>5</v>
      </c>
      <c r="BD8" s="41">
        <v>3</v>
      </c>
      <c r="BE8" s="41">
        <v>3</v>
      </c>
      <c r="BF8" s="41">
        <v>5</v>
      </c>
      <c r="BG8" s="42">
        <v>5</v>
      </c>
      <c r="BH8" s="42">
        <v>0</v>
      </c>
      <c r="BI8" s="42">
        <v>0</v>
      </c>
      <c r="BJ8" s="42">
        <v>3</v>
      </c>
      <c r="BK8" s="42">
        <v>3</v>
      </c>
      <c r="BL8" s="43">
        <f>SUM(AZ8:BK8)/12</f>
        <v>2.9166666666666665</v>
      </c>
      <c r="BM8" s="43">
        <f>PRODUCT(BL8,$N$4)</f>
        <v>0.50570138888888894</v>
      </c>
      <c r="BN8" s="45"/>
    </row>
    <row r="9" spans="1:66" ht="30.75" thickBot="1" x14ac:dyDescent="0.3">
      <c r="A9" s="23" t="s">
        <v>41</v>
      </c>
      <c r="B9" s="13">
        <f xml:space="preserve"> B7/B8</f>
        <v>2.6577437858508603E-3</v>
      </c>
      <c r="C9" s="13">
        <f t="shared" ref="C9:K9" si="24" xml:space="preserve"> C7/C8</f>
        <v>2.6998087954110895E-2</v>
      </c>
      <c r="D9" s="13">
        <f t="shared" si="24"/>
        <v>3.1873804971319308E-2</v>
      </c>
      <c r="E9" s="13">
        <f t="shared" si="24"/>
        <v>8.9235181644359451E-2</v>
      </c>
      <c r="F9" s="13">
        <f t="shared" si="24"/>
        <v>1.5296367112810707E-2</v>
      </c>
      <c r="G9" s="13">
        <f t="shared" si="24"/>
        <v>2.6998087954110895E-2</v>
      </c>
      <c r="H9" s="13">
        <f t="shared" si="24"/>
        <v>1.8585086042065008E-2</v>
      </c>
      <c r="I9" s="13">
        <f t="shared" si="24"/>
        <v>1.4053537284894835E-2</v>
      </c>
      <c r="J9" s="13">
        <f t="shared" si="24"/>
        <v>1.5296367112810707E-2</v>
      </c>
      <c r="K9" s="13">
        <f t="shared" si="24"/>
        <v>2.9139579349904396E-2</v>
      </c>
      <c r="L9" s="13">
        <f t="shared" ref="L9:M9" si="25" xml:space="preserve"> L7/L8</f>
        <v>3.8652173913043486E-2</v>
      </c>
      <c r="M9" s="13">
        <f t="shared" si="25"/>
        <v>3.8652173913043486E-2</v>
      </c>
      <c r="N9" s="20"/>
      <c r="O9" s="9"/>
      <c r="P9"/>
      <c r="Q9" s="10" t="s">
        <v>9</v>
      </c>
      <c r="R9" s="46">
        <v>7</v>
      </c>
      <c r="S9" s="46">
        <v>3</v>
      </c>
      <c r="T9" s="46">
        <v>5</v>
      </c>
      <c r="U9" s="46">
        <v>7</v>
      </c>
      <c r="V9" s="46">
        <v>7</v>
      </c>
      <c r="W9" s="46">
        <v>7</v>
      </c>
      <c r="X9" s="46">
        <v>7</v>
      </c>
      <c r="Y9" s="46">
        <v>7</v>
      </c>
      <c r="Z9" s="46">
        <v>7</v>
      </c>
      <c r="AA9" s="46">
        <v>7</v>
      </c>
      <c r="AB9" s="46">
        <v>7</v>
      </c>
      <c r="AC9" s="46">
        <v>7</v>
      </c>
      <c r="AD9" s="30">
        <f>SUM(R9:AC9)/12</f>
        <v>6.5</v>
      </c>
      <c r="AE9" s="47">
        <f>PRODUCT(AD9,$N$21)</f>
        <v>3.7337083333333325</v>
      </c>
      <c r="AF9" s="48">
        <f>AD9*$O$21</f>
        <v>0.64736279652777773</v>
      </c>
      <c r="AH9" s="10" t="s">
        <v>9</v>
      </c>
      <c r="AI9" s="46">
        <v>3</v>
      </c>
      <c r="AJ9" s="46">
        <v>5</v>
      </c>
      <c r="AK9" s="46">
        <v>5</v>
      </c>
      <c r="AL9" s="46">
        <v>7</v>
      </c>
      <c r="AM9" s="46">
        <v>5</v>
      </c>
      <c r="AN9" s="46">
        <v>5</v>
      </c>
      <c r="AO9" s="46">
        <v>5</v>
      </c>
      <c r="AP9" s="46">
        <v>7</v>
      </c>
      <c r="AQ9" s="46">
        <v>7</v>
      </c>
      <c r="AR9" s="46">
        <v>7</v>
      </c>
      <c r="AS9" s="46">
        <v>7</v>
      </c>
      <c r="AT9" s="46">
        <v>7</v>
      </c>
      <c r="AU9" s="30">
        <f>SUM(AI9:AT9)/12</f>
        <v>5.833333333333333</v>
      </c>
      <c r="AV9" s="53">
        <f>PRODUCT(AU9,$N$21)</f>
        <v>3.350763888888888</v>
      </c>
      <c r="AW9" s="48">
        <f>AU9*$O$21</f>
        <v>0.58096661226851853</v>
      </c>
      <c r="AY9" s="10" t="s">
        <v>9</v>
      </c>
      <c r="AZ9" s="46">
        <v>3</v>
      </c>
      <c r="BA9" s="46">
        <v>7</v>
      </c>
      <c r="BB9" s="46">
        <v>5</v>
      </c>
      <c r="BC9" s="46">
        <v>7</v>
      </c>
      <c r="BD9" s="46">
        <v>3</v>
      </c>
      <c r="BE9" s="46">
        <v>5</v>
      </c>
      <c r="BF9" s="46">
        <v>5</v>
      </c>
      <c r="BG9" s="46">
        <v>7</v>
      </c>
      <c r="BH9" s="46">
        <v>7</v>
      </c>
      <c r="BI9" s="46">
        <v>7</v>
      </c>
      <c r="BJ9" s="46">
        <v>3</v>
      </c>
      <c r="BK9" s="46">
        <v>3</v>
      </c>
      <c r="BL9" s="30">
        <f>SUM(AZ9:BK9)/12</f>
        <v>5.166666666666667</v>
      </c>
      <c r="BM9" s="53">
        <f>PRODUCT(BL9,$N$21)</f>
        <v>2.9678194444444443</v>
      </c>
      <c r="BN9" s="48">
        <f>BL9*$O$21</f>
        <v>0.51457042800925934</v>
      </c>
    </row>
    <row r="10" spans="1:66" ht="30.75" thickBot="1" x14ac:dyDescent="0.3">
      <c r="A10" s="9"/>
      <c r="B10" s="9"/>
      <c r="C10" s="9"/>
      <c r="D10" s="9"/>
      <c r="E10" s="9"/>
      <c r="F10" s="9"/>
      <c r="G10" s="9"/>
      <c r="H10" s="9"/>
      <c r="I10" s="9"/>
      <c r="J10" s="34"/>
      <c r="K10" s="34"/>
      <c r="L10" s="34"/>
      <c r="M10" s="34"/>
      <c r="N10" s="9"/>
      <c r="O10" s="9"/>
      <c r="P10"/>
      <c r="Q10" s="10" t="s">
        <v>4</v>
      </c>
      <c r="R10" s="46">
        <v>7</v>
      </c>
      <c r="S10" s="46">
        <v>3</v>
      </c>
      <c r="T10" s="46">
        <v>5</v>
      </c>
      <c r="U10" s="46">
        <v>7</v>
      </c>
      <c r="V10" s="46">
        <v>7</v>
      </c>
      <c r="W10" s="46">
        <v>5</v>
      </c>
      <c r="X10" s="46">
        <v>7</v>
      </c>
      <c r="Y10" s="46">
        <v>5</v>
      </c>
      <c r="Z10" s="46">
        <v>5</v>
      </c>
      <c r="AA10" s="46">
        <v>5</v>
      </c>
      <c r="AB10" s="46">
        <v>7</v>
      </c>
      <c r="AC10" s="46">
        <v>7</v>
      </c>
      <c r="AD10" s="30">
        <f t="shared" ref="AD10:AD11" si="26">SUM(R10:AC10)/12</f>
        <v>5.833333333333333</v>
      </c>
      <c r="AE10" s="47">
        <f>PRODUCT(AD10,$N$22)</f>
        <v>0.71677083333333336</v>
      </c>
      <c r="AF10" s="48">
        <f>AD10*$O$22</f>
        <v>0.12427611631944448</v>
      </c>
      <c r="AH10" s="10" t="s">
        <v>4</v>
      </c>
      <c r="AI10" s="46">
        <v>5</v>
      </c>
      <c r="AJ10" s="46">
        <v>5</v>
      </c>
      <c r="AK10" s="46">
        <v>5</v>
      </c>
      <c r="AL10" s="46">
        <v>5</v>
      </c>
      <c r="AM10" s="46">
        <v>5</v>
      </c>
      <c r="AN10" s="46">
        <v>5</v>
      </c>
      <c r="AO10" s="46">
        <v>5</v>
      </c>
      <c r="AP10" s="46">
        <v>5</v>
      </c>
      <c r="AQ10" s="46">
        <v>5</v>
      </c>
      <c r="AR10" s="46">
        <v>3</v>
      </c>
      <c r="AS10" s="46">
        <v>7</v>
      </c>
      <c r="AT10" s="46">
        <v>7</v>
      </c>
      <c r="AU10" s="30">
        <f t="shared" ref="AU10:AU11" si="27">SUM(AI10:AT10)/12</f>
        <v>5.166666666666667</v>
      </c>
      <c r="AV10" s="53">
        <f>PRODUCT(AU10,$N$22)</f>
        <v>0.63485416666666672</v>
      </c>
      <c r="AW10" s="48">
        <f>AU10*$O$22</f>
        <v>0.11007313159722226</v>
      </c>
      <c r="AY10" s="10" t="s">
        <v>4</v>
      </c>
      <c r="AZ10" s="46">
        <v>3</v>
      </c>
      <c r="BA10" s="46">
        <v>3</v>
      </c>
      <c r="BB10" s="46">
        <v>5</v>
      </c>
      <c r="BC10" s="46">
        <v>3</v>
      </c>
      <c r="BD10" s="46">
        <v>3</v>
      </c>
      <c r="BE10" s="46">
        <v>5</v>
      </c>
      <c r="BF10" s="46">
        <v>5</v>
      </c>
      <c r="BG10" s="46">
        <v>5</v>
      </c>
      <c r="BH10" s="46">
        <v>0</v>
      </c>
      <c r="BI10" s="46">
        <v>3</v>
      </c>
      <c r="BJ10" s="46">
        <v>3</v>
      </c>
      <c r="BK10" s="46">
        <v>3</v>
      </c>
      <c r="BL10" s="30">
        <f t="shared" ref="BL10:BL11" si="28">SUM(AZ10:BK10)/12</f>
        <v>3.4166666666666665</v>
      </c>
      <c r="BM10" s="53">
        <f>PRODUCT(BL10,$N$22)</f>
        <v>0.41982291666666671</v>
      </c>
      <c r="BN10" s="48">
        <f>BL10*$O$22</f>
        <v>7.279029670138891E-2</v>
      </c>
    </row>
    <row r="11" spans="1:66" ht="60.75" thickBot="1" x14ac:dyDescent="0.3">
      <c r="A11" s="21" t="s">
        <v>25</v>
      </c>
      <c r="B11" s="22" t="s">
        <v>16</v>
      </c>
      <c r="C11" s="22" t="s">
        <v>17</v>
      </c>
      <c r="D11" s="22" t="s">
        <v>18</v>
      </c>
      <c r="E11" s="22" t="s">
        <v>19</v>
      </c>
      <c r="F11" s="22" t="s">
        <v>20</v>
      </c>
      <c r="G11" s="22" t="s">
        <v>21</v>
      </c>
      <c r="H11" s="22" t="s">
        <v>22</v>
      </c>
      <c r="I11" s="22" t="s">
        <v>23</v>
      </c>
      <c r="J11" s="22" t="s">
        <v>50</v>
      </c>
      <c r="K11" s="22" t="s">
        <v>51</v>
      </c>
      <c r="L11" s="22" t="s">
        <v>52</v>
      </c>
      <c r="M11" s="22" t="s">
        <v>53</v>
      </c>
      <c r="N11" s="36" t="s">
        <v>45</v>
      </c>
      <c r="O11" s="37" t="s">
        <v>24</v>
      </c>
      <c r="P11"/>
      <c r="Q11" s="10" t="s">
        <v>10</v>
      </c>
      <c r="R11" s="46">
        <v>7</v>
      </c>
      <c r="S11" s="46">
        <v>7</v>
      </c>
      <c r="T11" s="46">
        <v>7</v>
      </c>
      <c r="U11" s="46">
        <v>7</v>
      </c>
      <c r="V11" s="46">
        <v>7</v>
      </c>
      <c r="W11" s="46">
        <v>7</v>
      </c>
      <c r="X11" s="46">
        <v>7</v>
      </c>
      <c r="Y11" s="46">
        <v>7</v>
      </c>
      <c r="Z11" s="46">
        <v>7</v>
      </c>
      <c r="AA11" s="46">
        <v>7</v>
      </c>
      <c r="AB11" s="46">
        <v>7</v>
      </c>
      <c r="AC11" s="46">
        <v>7</v>
      </c>
      <c r="AD11" s="30">
        <f t="shared" si="26"/>
        <v>7</v>
      </c>
      <c r="AE11" s="47">
        <f>PRODUCT(AD11,$N$23)</f>
        <v>2.1191333333333335</v>
      </c>
      <c r="AF11" s="48">
        <f>AD11*$O$23</f>
        <v>0.36742240111111119</v>
      </c>
      <c r="AH11" s="10" t="s">
        <v>10</v>
      </c>
      <c r="AI11" s="46">
        <v>3</v>
      </c>
      <c r="AJ11" s="46">
        <v>5</v>
      </c>
      <c r="AK11" s="46">
        <v>5</v>
      </c>
      <c r="AL11" s="46">
        <v>3</v>
      </c>
      <c r="AM11" s="46">
        <v>5</v>
      </c>
      <c r="AN11" s="46">
        <v>5</v>
      </c>
      <c r="AO11" s="46">
        <v>0</v>
      </c>
      <c r="AP11" s="46">
        <v>5</v>
      </c>
      <c r="AQ11" s="46">
        <v>3</v>
      </c>
      <c r="AR11" s="46">
        <v>3</v>
      </c>
      <c r="AS11" s="46">
        <v>5</v>
      </c>
      <c r="AT11" s="46">
        <v>5</v>
      </c>
      <c r="AU11" s="30">
        <f t="shared" si="27"/>
        <v>3.9166666666666665</v>
      </c>
      <c r="AV11" s="53">
        <f>PRODUCT(AU11,$N$23)</f>
        <v>1.1857055555555556</v>
      </c>
      <c r="AW11" s="48">
        <f>AU11*$O$23</f>
        <v>0.20558158157407411</v>
      </c>
      <c r="AY11" s="10" t="s">
        <v>10</v>
      </c>
      <c r="AZ11" s="46">
        <v>3</v>
      </c>
      <c r="BA11" s="46">
        <v>0</v>
      </c>
      <c r="BB11" s="46">
        <v>0</v>
      </c>
      <c r="BC11" s="46">
        <v>3</v>
      </c>
      <c r="BD11" s="46">
        <v>0</v>
      </c>
      <c r="BE11" s="46">
        <v>3</v>
      </c>
      <c r="BF11" s="46">
        <v>0</v>
      </c>
      <c r="BG11" s="46">
        <v>0</v>
      </c>
      <c r="BH11" s="46">
        <v>0</v>
      </c>
      <c r="BI11" s="46">
        <v>0</v>
      </c>
      <c r="BJ11" s="46">
        <v>0</v>
      </c>
      <c r="BK11" s="46">
        <v>0</v>
      </c>
      <c r="BL11" s="30">
        <f t="shared" si="28"/>
        <v>0.75</v>
      </c>
      <c r="BM11" s="53">
        <f>PRODUCT(BL11,$N$23)</f>
        <v>0.22705000000000003</v>
      </c>
      <c r="BN11" s="48">
        <f>BL11*$O$23</f>
        <v>3.9366685833333345E-2</v>
      </c>
    </row>
    <row r="12" spans="1:66" ht="30.75" thickBot="1" x14ac:dyDescent="0.3">
      <c r="A12" s="10" t="s">
        <v>6</v>
      </c>
      <c r="B12" s="30">
        <v>0.77339999999999998</v>
      </c>
      <c r="C12" s="30">
        <v>0.625</v>
      </c>
      <c r="D12" s="30">
        <v>0.80710000000000004</v>
      </c>
      <c r="E12" s="30">
        <v>0.1525</v>
      </c>
      <c r="F12" s="30">
        <v>0.67059999999999997</v>
      </c>
      <c r="G12" s="30">
        <v>5.5599999999999997E-2</v>
      </c>
      <c r="H12" s="30">
        <v>0.33329999999999999</v>
      </c>
      <c r="I12" s="30">
        <v>0.71879999999999999</v>
      </c>
      <c r="J12" s="30">
        <v>5.2600000000000001E-2</v>
      </c>
      <c r="K12" s="30">
        <v>6.25E-2</v>
      </c>
      <c r="L12" s="30">
        <v>6.6699999999999995E-2</v>
      </c>
      <c r="M12" s="30">
        <v>6.6699999999999995E-2</v>
      </c>
      <c r="N12" s="31">
        <f>SUM(B12:M12)/12</f>
        <v>0.3654</v>
      </c>
      <c r="O12" s="38">
        <f>$N$3*N12</f>
        <v>0.147240975</v>
      </c>
      <c r="P12"/>
      <c r="Q12" s="17" t="s">
        <v>38</v>
      </c>
      <c r="R12" s="49">
        <f>(R9+R10+R11)/3</f>
        <v>7</v>
      </c>
      <c r="S12" s="49">
        <f t="shared" ref="S12" si="29">(S9+S10+S11)/3</f>
        <v>4.333333333333333</v>
      </c>
      <c r="T12" s="49">
        <f t="shared" ref="T12" si="30">(T9+T10+T11)/3</f>
        <v>5.666666666666667</v>
      </c>
      <c r="U12" s="49">
        <f t="shared" ref="U12" si="31">(U9+U10+U11)/3</f>
        <v>7</v>
      </c>
      <c r="V12" s="49">
        <f t="shared" ref="V12" si="32">(V9+V10+V11)/3</f>
        <v>7</v>
      </c>
      <c r="W12" s="49">
        <f t="shared" ref="W12" si="33">(W9+W10+W11)/3</f>
        <v>6.333333333333333</v>
      </c>
      <c r="X12" s="49">
        <f t="shared" ref="X12" si="34">(X9+X10+X11)/3</f>
        <v>7</v>
      </c>
      <c r="Y12" s="49">
        <f t="shared" ref="Y12:AB12" si="35">(Y9+Y10+Y11)/3</f>
        <v>6.333333333333333</v>
      </c>
      <c r="Z12" s="49">
        <f t="shared" si="35"/>
        <v>6.333333333333333</v>
      </c>
      <c r="AA12" s="49">
        <f t="shared" si="35"/>
        <v>6.333333333333333</v>
      </c>
      <c r="AB12" s="49">
        <f t="shared" si="35"/>
        <v>7</v>
      </c>
      <c r="AC12" s="49">
        <f t="shared" ref="AC12" si="36">(AC9+AC10+AC11)/3</f>
        <v>7</v>
      </c>
      <c r="AD12" s="49">
        <f t="shared" ref="AD12" si="37">(AD9+AD10+AD11)/3</f>
        <v>6.4444444444444438</v>
      </c>
      <c r="AE12" s="50">
        <f>(AE9+AE10+AE11)</f>
        <v>6.5696124999999999</v>
      </c>
      <c r="AF12" s="49"/>
      <c r="AH12" s="17" t="s">
        <v>38</v>
      </c>
      <c r="AI12" s="49">
        <f>(AI9+AI10+AI11)/3</f>
        <v>3.6666666666666665</v>
      </c>
      <c r="AJ12" s="49">
        <f t="shared" ref="AJ12" si="38">(AJ9+AJ10+AJ11)/3</f>
        <v>5</v>
      </c>
      <c r="AK12" s="49">
        <f t="shared" ref="AK12" si="39">(AK9+AK10+AK11)/3</f>
        <v>5</v>
      </c>
      <c r="AL12" s="49">
        <f t="shared" ref="AL12" si="40">(AL9+AL10+AL11)/3</f>
        <v>5</v>
      </c>
      <c r="AM12" s="49">
        <f t="shared" ref="AM12" si="41">(AM9+AM10+AM11)/3</f>
        <v>5</v>
      </c>
      <c r="AN12" s="49">
        <f t="shared" ref="AN12" si="42">(AN9+AN10+AN11)/3</f>
        <v>5</v>
      </c>
      <c r="AO12" s="49">
        <f t="shared" ref="AO12" si="43">(AO9+AO10+AO11)/3</f>
        <v>3.3333333333333335</v>
      </c>
      <c r="AP12" s="49">
        <f t="shared" ref="AP12:AS12" si="44">(AP9+AP10+AP11)/3</f>
        <v>5.666666666666667</v>
      </c>
      <c r="AQ12" s="49">
        <f t="shared" si="44"/>
        <v>5</v>
      </c>
      <c r="AR12" s="49">
        <f t="shared" si="44"/>
        <v>4.333333333333333</v>
      </c>
      <c r="AS12" s="49">
        <f t="shared" si="44"/>
        <v>6.333333333333333</v>
      </c>
      <c r="AT12" s="49">
        <f t="shared" ref="AT12" si="45">(AT9+AT10+AT11)/3</f>
        <v>6.333333333333333</v>
      </c>
      <c r="AU12" s="49">
        <f t="shared" ref="AU12" si="46">(AU9+AU10+AU11)/3</f>
        <v>4.9722222222222223</v>
      </c>
      <c r="AV12" s="49">
        <f>(AV9+AV10+AV11)</f>
        <v>5.1713236111111103</v>
      </c>
      <c r="AW12" s="49"/>
      <c r="AY12" s="17" t="s">
        <v>38</v>
      </c>
      <c r="AZ12" s="49">
        <f>(AZ9+AZ10+AZ11)/3</f>
        <v>3</v>
      </c>
      <c r="BA12" s="49">
        <f t="shared" ref="BA12" si="47">(BA9+BA10+BA11)/3</f>
        <v>3.3333333333333335</v>
      </c>
      <c r="BB12" s="49">
        <f t="shared" ref="BB12" si="48">(BB9+BB10+BB11)/3</f>
        <v>3.3333333333333335</v>
      </c>
      <c r="BC12" s="49">
        <f t="shared" ref="BC12" si="49">(BC9+BC10+BC11)/3</f>
        <v>4.333333333333333</v>
      </c>
      <c r="BD12" s="49">
        <f t="shared" ref="BD12" si="50">(BD9+BD10+BD11)/3</f>
        <v>2</v>
      </c>
      <c r="BE12" s="49">
        <f t="shared" ref="BE12" si="51">(BE9+BE10+BE11)/3</f>
        <v>4.333333333333333</v>
      </c>
      <c r="BF12" s="49">
        <f t="shared" ref="BF12" si="52">(BF9+BF10+BF11)/3</f>
        <v>3.3333333333333335</v>
      </c>
      <c r="BG12" s="49">
        <f t="shared" ref="BG12:BJ12" si="53">(BG9+BG10+BG11)/3</f>
        <v>4</v>
      </c>
      <c r="BH12" s="49">
        <f t="shared" si="53"/>
        <v>2.3333333333333335</v>
      </c>
      <c r="BI12" s="49">
        <f t="shared" si="53"/>
        <v>3.3333333333333335</v>
      </c>
      <c r="BJ12" s="49">
        <f t="shared" si="53"/>
        <v>2</v>
      </c>
      <c r="BK12" s="49">
        <f t="shared" ref="BK12" si="54">(BK9+BK10+BK11)/3</f>
        <v>2</v>
      </c>
      <c r="BL12" s="49">
        <f t="shared" ref="BL12" si="55">(BL9+BL10+BL11)/3</f>
        <v>3.1111111111111112</v>
      </c>
      <c r="BM12" s="49">
        <f>(BM9+BM10+BM11)</f>
        <v>3.6146923611111115</v>
      </c>
      <c r="BN12" s="49"/>
    </row>
    <row r="13" spans="1:66" ht="30.75" thickBot="1" x14ac:dyDescent="0.3">
      <c r="A13" s="10" t="s">
        <v>7</v>
      </c>
      <c r="B13" s="30">
        <v>0.1641</v>
      </c>
      <c r="C13" s="30">
        <v>7.1400000000000005E-2</v>
      </c>
      <c r="D13" s="30">
        <v>0.12139999999999999</v>
      </c>
      <c r="E13" s="30">
        <v>0.76270000000000004</v>
      </c>
      <c r="F13" s="30">
        <v>5.8799999999999998E-2</v>
      </c>
      <c r="G13" s="30">
        <v>0.59719999999999995</v>
      </c>
      <c r="H13" s="30">
        <v>0.33329999999999999</v>
      </c>
      <c r="I13" s="30">
        <v>0.21879999999999999</v>
      </c>
      <c r="J13" s="30">
        <v>0.47370000000000001</v>
      </c>
      <c r="K13" s="30">
        <v>0.67500000000000004</v>
      </c>
      <c r="L13" s="30">
        <v>0.61670000000000003</v>
      </c>
      <c r="M13" s="30">
        <v>0.61670000000000003</v>
      </c>
      <c r="N13" s="31">
        <f t="shared" ref="N13:N14" si="56">SUM(B13:M13)/12</f>
        <v>0.3924833333333333</v>
      </c>
      <c r="O13" s="38">
        <f>$N$3*N13</f>
        <v>0.15815442986111108</v>
      </c>
      <c r="P13"/>
      <c r="Q13" s="11" t="s">
        <v>31</v>
      </c>
      <c r="R13" s="41">
        <v>7</v>
      </c>
      <c r="S13" s="41">
        <v>7</v>
      </c>
      <c r="T13" s="41">
        <v>7</v>
      </c>
      <c r="U13" s="41">
        <v>7</v>
      </c>
      <c r="V13" s="41">
        <v>7</v>
      </c>
      <c r="W13" s="41">
        <v>5</v>
      </c>
      <c r="X13" s="41">
        <v>7</v>
      </c>
      <c r="Y13" s="42">
        <v>7</v>
      </c>
      <c r="Z13" s="42">
        <v>7</v>
      </c>
      <c r="AA13" s="42">
        <v>7</v>
      </c>
      <c r="AB13" s="42">
        <v>7</v>
      </c>
      <c r="AC13" s="42">
        <v>7</v>
      </c>
      <c r="AD13" s="43">
        <f>SUM(R13:AC13)/12</f>
        <v>6.833333333333333</v>
      </c>
      <c r="AE13" s="44">
        <f>PRODUCT(AD13,$N$5)</f>
        <v>2.8948847222222223</v>
      </c>
      <c r="AF13" s="45"/>
      <c r="AH13" s="11" t="s">
        <v>31</v>
      </c>
      <c r="AI13" s="41">
        <v>5</v>
      </c>
      <c r="AJ13" s="41">
        <v>5</v>
      </c>
      <c r="AK13" s="41">
        <v>7</v>
      </c>
      <c r="AL13" s="41">
        <v>7</v>
      </c>
      <c r="AM13" s="41">
        <v>5</v>
      </c>
      <c r="AN13" s="41">
        <v>5</v>
      </c>
      <c r="AO13" s="41">
        <v>7</v>
      </c>
      <c r="AP13" s="42">
        <v>7</v>
      </c>
      <c r="AQ13" s="42">
        <v>7</v>
      </c>
      <c r="AR13" s="42">
        <v>5</v>
      </c>
      <c r="AS13" s="42">
        <v>7</v>
      </c>
      <c r="AT13" s="42">
        <v>7</v>
      </c>
      <c r="AU13" s="43">
        <f>SUM(AI13:AT13)/12</f>
        <v>6.166666666666667</v>
      </c>
      <c r="AV13" s="43">
        <f>PRODUCT(AU13,$N$5)</f>
        <v>2.6124569444444448</v>
      </c>
      <c r="AW13" s="45"/>
      <c r="AY13" s="11" t="s">
        <v>31</v>
      </c>
      <c r="AZ13" s="41">
        <v>5</v>
      </c>
      <c r="BA13" s="41">
        <v>7</v>
      </c>
      <c r="BB13" s="41">
        <v>7</v>
      </c>
      <c r="BC13" s="41">
        <v>7</v>
      </c>
      <c r="BD13" s="41">
        <v>5</v>
      </c>
      <c r="BE13" s="41">
        <v>3</v>
      </c>
      <c r="BF13" s="41">
        <v>7</v>
      </c>
      <c r="BG13" s="42">
        <v>3</v>
      </c>
      <c r="BH13" s="42">
        <v>3</v>
      </c>
      <c r="BI13" s="42">
        <v>3</v>
      </c>
      <c r="BJ13" s="42">
        <v>7</v>
      </c>
      <c r="BK13" s="42">
        <v>7</v>
      </c>
      <c r="BL13" s="43">
        <f>SUM(AZ13:BK13)/12</f>
        <v>5.333333333333333</v>
      </c>
      <c r="BM13" s="43">
        <f>PRODUCT(BL13,$N$5)</f>
        <v>2.2594222222222222</v>
      </c>
      <c r="BN13" s="45"/>
    </row>
    <row r="14" spans="1:66" ht="30.75" thickBot="1" x14ac:dyDescent="0.3">
      <c r="A14" s="10" t="s">
        <v>8</v>
      </c>
      <c r="B14" s="30">
        <v>6.25E-2</v>
      </c>
      <c r="C14" s="30">
        <v>0.30359999999999998</v>
      </c>
      <c r="D14" s="30">
        <v>7.1400000000000005E-2</v>
      </c>
      <c r="E14" s="30">
        <v>8.4699999999999998E-2</v>
      </c>
      <c r="F14" s="30">
        <v>0.27060000000000001</v>
      </c>
      <c r="G14" s="30">
        <v>0.34720000000000001</v>
      </c>
      <c r="H14" s="30">
        <v>0.33329999999999999</v>
      </c>
      <c r="I14" s="30">
        <v>6.25E-2</v>
      </c>
      <c r="J14" s="30">
        <v>0.47370000000000001</v>
      </c>
      <c r="K14" s="30">
        <v>0.26250000000000001</v>
      </c>
      <c r="L14" s="30">
        <v>0.31669999999999998</v>
      </c>
      <c r="M14" s="30">
        <v>0.31669999999999998</v>
      </c>
      <c r="N14" s="31">
        <f t="shared" si="56"/>
        <v>0.24211666666666667</v>
      </c>
      <c r="O14" s="38">
        <f>$N$3*N14</f>
        <v>9.7562928472222213E-2</v>
      </c>
      <c r="P14"/>
      <c r="Q14" s="10" t="s">
        <v>11</v>
      </c>
      <c r="R14" s="46">
        <v>5</v>
      </c>
      <c r="S14" s="46">
        <v>7</v>
      </c>
      <c r="T14" s="46">
        <v>5</v>
      </c>
      <c r="U14" s="46">
        <v>7</v>
      </c>
      <c r="V14" s="46">
        <v>5</v>
      </c>
      <c r="W14" s="46">
        <v>5</v>
      </c>
      <c r="X14" s="46">
        <v>5</v>
      </c>
      <c r="Y14" s="46">
        <v>7</v>
      </c>
      <c r="Z14" s="46">
        <v>5</v>
      </c>
      <c r="AA14" s="46">
        <v>5</v>
      </c>
      <c r="AB14" s="46">
        <v>7</v>
      </c>
      <c r="AC14" s="46">
        <v>7</v>
      </c>
      <c r="AD14" s="30">
        <f>SUM(R14:AC14)/12</f>
        <v>5.833333333333333</v>
      </c>
      <c r="AE14" s="47">
        <f>PRODUCT(AD14,$N$30)</f>
        <v>1.7214166666666664</v>
      </c>
      <c r="AF14" s="48">
        <f>AD14*$O$30</f>
        <v>0.72926382569444437</v>
      </c>
      <c r="AH14" s="10" t="s">
        <v>11</v>
      </c>
      <c r="AI14" s="46">
        <v>5</v>
      </c>
      <c r="AJ14" s="46">
        <v>5</v>
      </c>
      <c r="AK14" s="46">
        <v>5</v>
      </c>
      <c r="AL14" s="46">
        <v>5</v>
      </c>
      <c r="AM14" s="46">
        <v>3</v>
      </c>
      <c r="AN14" s="46">
        <v>3</v>
      </c>
      <c r="AO14" s="46">
        <v>3</v>
      </c>
      <c r="AP14" s="46">
        <v>5</v>
      </c>
      <c r="AQ14" s="46">
        <v>5</v>
      </c>
      <c r="AR14" s="46">
        <v>3</v>
      </c>
      <c r="AS14" s="46">
        <v>7</v>
      </c>
      <c r="AT14" s="46">
        <v>7</v>
      </c>
      <c r="AU14" s="30">
        <f>SUM(AI14:AT14)/12</f>
        <v>4.666666666666667</v>
      </c>
      <c r="AV14" s="53">
        <f>PRODUCT(AU14,$N$30)</f>
        <v>1.3771333333333333</v>
      </c>
      <c r="AW14" s="48">
        <f>AU14*$O$30</f>
        <v>0.58341106055555558</v>
      </c>
      <c r="AY14" s="10" t="s">
        <v>11</v>
      </c>
      <c r="AZ14" s="46">
        <v>0</v>
      </c>
      <c r="BA14" s="46">
        <v>3</v>
      </c>
      <c r="BB14" s="46">
        <v>5</v>
      </c>
      <c r="BC14" s="46">
        <v>3</v>
      </c>
      <c r="BD14" s="46">
        <v>0</v>
      </c>
      <c r="BE14" s="46">
        <v>3</v>
      </c>
      <c r="BF14" s="46">
        <v>0</v>
      </c>
      <c r="BG14" s="46">
        <v>0</v>
      </c>
      <c r="BH14" s="46">
        <v>3</v>
      </c>
      <c r="BI14" s="46">
        <v>0</v>
      </c>
      <c r="BJ14" s="46">
        <v>7</v>
      </c>
      <c r="BK14" s="46">
        <v>7</v>
      </c>
      <c r="BL14" s="30">
        <f>SUM(AZ14:BK14)/12</f>
        <v>2.5833333333333335</v>
      </c>
      <c r="BM14" s="53">
        <f>PRODUCT(BL14,$N$30)</f>
        <v>0.7623416666666667</v>
      </c>
      <c r="BN14" s="48">
        <f>BL14*$O$30</f>
        <v>0.32295969423611109</v>
      </c>
    </row>
    <row r="15" spans="1:66" ht="45.75" thickBot="1" x14ac:dyDescent="0.3">
      <c r="A15" s="12" t="s">
        <v>44</v>
      </c>
      <c r="B15" s="32" t="s">
        <v>16</v>
      </c>
      <c r="C15" s="33" t="s">
        <v>17</v>
      </c>
      <c r="D15" s="33" t="s">
        <v>18</v>
      </c>
      <c r="E15" s="33" t="s">
        <v>19</v>
      </c>
      <c r="F15" s="33" t="s">
        <v>20</v>
      </c>
      <c r="G15" s="33" t="s">
        <v>21</v>
      </c>
      <c r="H15" s="33" t="s">
        <v>22</v>
      </c>
      <c r="I15" s="33" t="s">
        <v>23</v>
      </c>
      <c r="J15" s="33" t="s">
        <v>50</v>
      </c>
      <c r="K15" s="33" t="s">
        <v>51</v>
      </c>
      <c r="L15" s="33" t="s">
        <v>52</v>
      </c>
      <c r="M15" s="33" t="s">
        <v>53</v>
      </c>
      <c r="N15" s="34"/>
      <c r="O15" s="34"/>
      <c r="P15"/>
      <c r="Q15" s="10" t="s">
        <v>12</v>
      </c>
      <c r="R15" s="46">
        <v>7</v>
      </c>
      <c r="S15" s="46">
        <v>5</v>
      </c>
      <c r="T15" s="46">
        <v>7</v>
      </c>
      <c r="U15" s="46">
        <v>7</v>
      </c>
      <c r="V15" s="46">
        <v>5</v>
      </c>
      <c r="W15" s="46">
        <v>3</v>
      </c>
      <c r="X15" s="46">
        <v>7</v>
      </c>
      <c r="Y15" s="46">
        <v>7</v>
      </c>
      <c r="Z15" s="46">
        <v>5</v>
      </c>
      <c r="AA15" s="46">
        <v>7</v>
      </c>
      <c r="AB15" s="46">
        <v>5</v>
      </c>
      <c r="AC15" s="46">
        <v>5</v>
      </c>
      <c r="AD15" s="30">
        <f t="shared" ref="AD15:AD16" si="57">SUM(R15:AC15)/12</f>
        <v>5.833333333333333</v>
      </c>
      <c r="AE15" s="47">
        <f>PRODUCT(AD15,$N$31)</f>
        <v>1.7101875</v>
      </c>
      <c r="AF15" s="48">
        <f>AD15*$O$31</f>
        <v>0.72450668281250008</v>
      </c>
      <c r="AH15" s="10" t="s">
        <v>12</v>
      </c>
      <c r="AI15" s="46">
        <v>5</v>
      </c>
      <c r="AJ15" s="46">
        <v>3</v>
      </c>
      <c r="AK15" s="46">
        <v>5</v>
      </c>
      <c r="AL15" s="46">
        <v>5</v>
      </c>
      <c r="AM15" s="46">
        <v>7</v>
      </c>
      <c r="AN15" s="46">
        <v>5</v>
      </c>
      <c r="AO15" s="46">
        <v>5</v>
      </c>
      <c r="AP15" s="46">
        <v>5</v>
      </c>
      <c r="AQ15" s="46">
        <v>5</v>
      </c>
      <c r="AR15" s="46">
        <v>5</v>
      </c>
      <c r="AS15" s="46">
        <v>5</v>
      </c>
      <c r="AT15" s="46">
        <v>5</v>
      </c>
      <c r="AU15" s="30">
        <f t="shared" ref="AU15:AU16" si="58">SUM(AI15:AT15)/12</f>
        <v>5</v>
      </c>
      <c r="AV15" s="53">
        <f>PRODUCT(AU15,$N$31)</f>
        <v>1.465875</v>
      </c>
      <c r="AW15" s="48">
        <f>AU15*$O$31</f>
        <v>0.6210057281250001</v>
      </c>
      <c r="AY15" s="10" t="s">
        <v>12</v>
      </c>
      <c r="AZ15" s="46">
        <v>5</v>
      </c>
      <c r="BA15" s="46">
        <v>3</v>
      </c>
      <c r="BB15" s="46">
        <v>7</v>
      </c>
      <c r="BC15" s="46">
        <v>7</v>
      </c>
      <c r="BD15" s="46">
        <v>5</v>
      </c>
      <c r="BE15" s="46">
        <v>5</v>
      </c>
      <c r="BF15" s="46">
        <v>0</v>
      </c>
      <c r="BG15" s="46">
        <v>5</v>
      </c>
      <c r="BH15" s="46">
        <v>0</v>
      </c>
      <c r="BI15" s="46">
        <v>0</v>
      </c>
      <c r="BJ15" s="46">
        <v>5</v>
      </c>
      <c r="BK15" s="46">
        <v>5</v>
      </c>
      <c r="BL15" s="30">
        <f t="shared" ref="BL15:BL16" si="59">SUM(AZ15:BK15)/12</f>
        <v>3.9166666666666665</v>
      </c>
      <c r="BM15" s="53">
        <f>PRODUCT(BL15,$N$31)</f>
        <v>1.1482687499999999</v>
      </c>
      <c r="BN15" s="48">
        <f>BL15*$O$31</f>
        <v>0.48645448703125005</v>
      </c>
    </row>
    <row r="16" spans="1:66" ht="15.75" thickBot="1" x14ac:dyDescent="0.3">
      <c r="A16" s="35" t="s">
        <v>42</v>
      </c>
      <c r="B16" s="14">
        <v>0.2109</v>
      </c>
      <c r="C16" s="13">
        <v>1.7899999999999999E-2</v>
      </c>
      <c r="D16" s="13">
        <v>0.1643</v>
      </c>
      <c r="E16" s="13">
        <v>0.61019999999999996</v>
      </c>
      <c r="F16" s="13">
        <v>0.14119999999999999</v>
      </c>
      <c r="G16" s="13">
        <v>9.7199999999999995E-2</v>
      </c>
      <c r="H16" s="13">
        <v>0</v>
      </c>
      <c r="I16" s="15">
        <v>0.15629999999999999</v>
      </c>
      <c r="J16" s="15">
        <v>0</v>
      </c>
      <c r="K16" s="15">
        <v>0.1125</v>
      </c>
      <c r="L16" s="15">
        <v>1.67E-2</v>
      </c>
      <c r="M16" s="15">
        <v>1.67E-2</v>
      </c>
      <c r="N16" s="16"/>
      <c r="O16" s="34"/>
      <c r="P16"/>
      <c r="Q16" s="10" t="s">
        <v>13</v>
      </c>
      <c r="R16" s="46">
        <v>7</v>
      </c>
      <c r="S16" s="46">
        <v>7</v>
      </c>
      <c r="T16" s="46">
        <v>7</v>
      </c>
      <c r="U16" s="46">
        <v>7</v>
      </c>
      <c r="V16" s="46">
        <v>7</v>
      </c>
      <c r="W16" s="46">
        <v>5</v>
      </c>
      <c r="X16" s="46">
        <v>7</v>
      </c>
      <c r="Y16" s="46">
        <v>7</v>
      </c>
      <c r="Z16" s="46">
        <v>7</v>
      </c>
      <c r="AA16" s="46">
        <v>7</v>
      </c>
      <c r="AB16" s="46">
        <v>7</v>
      </c>
      <c r="AC16" s="46">
        <v>7</v>
      </c>
      <c r="AD16" s="30">
        <f t="shared" si="57"/>
        <v>6.833333333333333</v>
      </c>
      <c r="AE16" s="47">
        <f>PRODUCT(AD16,$N$32)</f>
        <v>2.8134541666666664</v>
      </c>
      <c r="AF16" s="48">
        <f>AD16*$O$32</f>
        <v>1.1918964122569444</v>
      </c>
      <c r="AH16" s="10" t="s">
        <v>13</v>
      </c>
      <c r="AI16" s="46">
        <v>3</v>
      </c>
      <c r="AJ16" s="46">
        <v>7</v>
      </c>
      <c r="AK16" s="46">
        <v>7</v>
      </c>
      <c r="AL16" s="46">
        <v>7</v>
      </c>
      <c r="AM16" s="46">
        <v>7</v>
      </c>
      <c r="AN16" s="46">
        <v>5</v>
      </c>
      <c r="AO16" s="46">
        <v>5</v>
      </c>
      <c r="AP16" s="46">
        <v>5</v>
      </c>
      <c r="AQ16" s="46">
        <v>7</v>
      </c>
      <c r="AR16" s="46">
        <v>5</v>
      </c>
      <c r="AS16" s="46">
        <v>7</v>
      </c>
      <c r="AT16" s="46">
        <v>7</v>
      </c>
      <c r="AU16" s="30">
        <f t="shared" si="58"/>
        <v>6</v>
      </c>
      <c r="AV16" s="53">
        <f>PRODUCT(AU16,$N$32)</f>
        <v>2.4703499999999998</v>
      </c>
      <c r="AW16" s="48">
        <f>AU16*$O$32</f>
        <v>1.0465431912500001</v>
      </c>
      <c r="AY16" s="10" t="s">
        <v>13</v>
      </c>
      <c r="AZ16" s="46">
        <v>3</v>
      </c>
      <c r="BA16" s="46">
        <v>5</v>
      </c>
      <c r="BB16" s="46">
        <v>7</v>
      </c>
      <c r="BC16" s="46">
        <v>7</v>
      </c>
      <c r="BD16" s="46">
        <v>3</v>
      </c>
      <c r="BE16" s="46">
        <v>3</v>
      </c>
      <c r="BF16" s="46">
        <v>0</v>
      </c>
      <c r="BG16" s="46">
        <v>5</v>
      </c>
      <c r="BH16" s="46">
        <v>0</v>
      </c>
      <c r="BI16" s="46">
        <v>0</v>
      </c>
      <c r="BJ16" s="46">
        <v>7</v>
      </c>
      <c r="BK16" s="46">
        <v>7</v>
      </c>
      <c r="BL16" s="30">
        <f t="shared" si="59"/>
        <v>3.9166666666666665</v>
      </c>
      <c r="BM16" s="53">
        <f>PRODUCT(BL16,$N$32)</f>
        <v>1.612589583333333</v>
      </c>
      <c r="BN16" s="48">
        <f>BL16*$O$32</f>
        <v>0.68316013873263881</v>
      </c>
    </row>
    <row r="17" spans="1:66" ht="30.75" thickBot="1" x14ac:dyDescent="0.3">
      <c r="A17" s="39" t="s">
        <v>43</v>
      </c>
      <c r="B17" s="18">
        <v>5.23</v>
      </c>
      <c r="C17" s="18">
        <v>5.23</v>
      </c>
      <c r="D17" s="18">
        <v>5.23</v>
      </c>
      <c r="E17" s="18">
        <v>5.23</v>
      </c>
      <c r="F17" s="18">
        <v>5.23</v>
      </c>
      <c r="G17" s="18">
        <v>5.23</v>
      </c>
      <c r="H17" s="18">
        <v>1E-4</v>
      </c>
      <c r="I17" s="18">
        <v>5.23</v>
      </c>
      <c r="J17" s="55">
        <v>5.23</v>
      </c>
      <c r="K17" s="18">
        <v>5.23</v>
      </c>
      <c r="L17" s="18">
        <v>5.23</v>
      </c>
      <c r="M17" s="18">
        <v>5.23</v>
      </c>
      <c r="N17" s="19"/>
      <c r="P17"/>
      <c r="Q17" s="17" t="s">
        <v>38</v>
      </c>
      <c r="R17" s="49">
        <f>(R14+R15+R16)/3</f>
        <v>6.333333333333333</v>
      </c>
      <c r="S17" s="49">
        <f t="shared" ref="S17" si="60">(S14+S15+S16)/3</f>
        <v>6.333333333333333</v>
      </c>
      <c r="T17" s="49">
        <f t="shared" ref="T17" si="61">(T14+T15+T16)/3</f>
        <v>6.333333333333333</v>
      </c>
      <c r="U17" s="49">
        <f t="shared" ref="U17" si="62">(U14+U15+U16)/3</f>
        <v>7</v>
      </c>
      <c r="V17" s="49">
        <f t="shared" ref="V17" si="63">(V14+V15+V16)/3</f>
        <v>5.666666666666667</v>
      </c>
      <c r="W17" s="49">
        <f t="shared" ref="W17" si="64">(W14+W15+W16)/3</f>
        <v>4.333333333333333</v>
      </c>
      <c r="X17" s="49">
        <f t="shared" ref="X17" si="65">(X14+X15+X16)/3</f>
        <v>6.333333333333333</v>
      </c>
      <c r="Y17" s="49">
        <f t="shared" ref="Y17:AB17" si="66">(Y14+Y15+Y16)/3</f>
        <v>7</v>
      </c>
      <c r="Z17" s="49">
        <f t="shared" si="66"/>
        <v>5.666666666666667</v>
      </c>
      <c r="AA17" s="49">
        <f t="shared" si="66"/>
        <v>6.333333333333333</v>
      </c>
      <c r="AB17" s="49">
        <f t="shared" si="66"/>
        <v>6.333333333333333</v>
      </c>
      <c r="AC17" s="49">
        <f t="shared" ref="AC17" si="67">(AC14+AC15+AC16)/3</f>
        <v>6.333333333333333</v>
      </c>
      <c r="AD17" s="49">
        <f>(AD14+AD15+AD16)/3</f>
        <v>6.166666666666667</v>
      </c>
      <c r="AE17" s="50">
        <f>(AE14+AE15+AE16)</f>
        <v>6.2450583333333327</v>
      </c>
      <c r="AF17" s="49"/>
      <c r="AH17" s="17" t="s">
        <v>38</v>
      </c>
      <c r="AI17" s="49">
        <f>(AI14+AI15+AI16)/3</f>
        <v>4.333333333333333</v>
      </c>
      <c r="AJ17" s="49">
        <f t="shared" ref="AJ17" si="68">(AJ14+AJ15+AJ16)/3</f>
        <v>5</v>
      </c>
      <c r="AK17" s="49">
        <f t="shared" ref="AK17" si="69">(AK14+AK15+AK16)/3</f>
        <v>5.666666666666667</v>
      </c>
      <c r="AL17" s="49">
        <f t="shared" ref="AL17" si="70">(AL14+AL15+AL16)/3</f>
        <v>5.666666666666667</v>
      </c>
      <c r="AM17" s="49">
        <f t="shared" ref="AM17" si="71">(AM14+AM15+AM16)/3</f>
        <v>5.666666666666667</v>
      </c>
      <c r="AN17" s="49">
        <f t="shared" ref="AN17" si="72">(AN14+AN15+AN16)/3</f>
        <v>4.333333333333333</v>
      </c>
      <c r="AO17" s="49">
        <f t="shared" ref="AO17" si="73">(AO14+AO15+AO16)/3</f>
        <v>4.333333333333333</v>
      </c>
      <c r="AP17" s="49">
        <f t="shared" ref="AP17:AS17" si="74">(AP14+AP15+AP16)/3</f>
        <v>5</v>
      </c>
      <c r="AQ17" s="49">
        <f t="shared" si="74"/>
        <v>5.666666666666667</v>
      </c>
      <c r="AR17" s="49">
        <f t="shared" si="74"/>
        <v>4.333333333333333</v>
      </c>
      <c r="AS17" s="49">
        <f t="shared" si="74"/>
        <v>6.333333333333333</v>
      </c>
      <c r="AT17" s="49">
        <f t="shared" ref="AT17" si="75">(AT14+AT15+AT16)/3</f>
        <v>6.333333333333333</v>
      </c>
      <c r="AU17" s="49">
        <f>(AU14+AU15+AU16)/3</f>
        <v>5.2222222222222223</v>
      </c>
      <c r="AV17" s="49">
        <f>(AV14+AV15+AV16)</f>
        <v>5.3133583333333334</v>
      </c>
      <c r="AW17" s="49"/>
      <c r="AY17" s="17" t="s">
        <v>38</v>
      </c>
      <c r="AZ17" s="49">
        <f>(AZ14+AZ15+AZ16)/3</f>
        <v>2.6666666666666665</v>
      </c>
      <c r="BA17" s="49">
        <f t="shared" ref="BA17" si="76">(BA14+BA15+BA16)/3</f>
        <v>3.6666666666666665</v>
      </c>
      <c r="BB17" s="49">
        <f t="shared" ref="BB17" si="77">(BB14+BB15+BB16)/3</f>
        <v>6.333333333333333</v>
      </c>
      <c r="BC17" s="49">
        <f t="shared" ref="BC17" si="78">(BC14+BC15+BC16)/3</f>
        <v>5.666666666666667</v>
      </c>
      <c r="BD17" s="49">
        <f t="shared" ref="BD17" si="79">(BD14+BD15+BD16)/3</f>
        <v>2.6666666666666665</v>
      </c>
      <c r="BE17" s="49">
        <f t="shared" ref="BE17" si="80">(BE14+BE15+BE16)/3</f>
        <v>3.6666666666666665</v>
      </c>
      <c r="BF17" s="49">
        <f t="shared" ref="BF17" si="81">(BF14+BF15+BF16)/3</f>
        <v>0</v>
      </c>
      <c r="BG17" s="49">
        <f t="shared" ref="BG17:BJ17" si="82">(BG14+BG15+BG16)/3</f>
        <v>3.3333333333333335</v>
      </c>
      <c r="BH17" s="49">
        <f t="shared" si="82"/>
        <v>1</v>
      </c>
      <c r="BI17" s="49">
        <f t="shared" si="82"/>
        <v>0</v>
      </c>
      <c r="BJ17" s="49">
        <f t="shared" si="82"/>
        <v>6.333333333333333</v>
      </c>
      <c r="BK17" s="49">
        <f t="shared" ref="BK17" si="83">(BK14+BK15+BK16)/3</f>
        <v>6.333333333333333</v>
      </c>
      <c r="BL17" s="49">
        <f>(BL14+BL15+BL16)/3</f>
        <v>3.4722222222222219</v>
      </c>
      <c r="BM17" s="49">
        <f>(BM14+BM15+BM16)</f>
        <v>3.5231999999999997</v>
      </c>
      <c r="BN17" s="49"/>
    </row>
    <row r="18" spans="1:66" ht="30.75" thickBot="1" x14ac:dyDescent="0.3">
      <c r="A18" s="35" t="s">
        <v>41</v>
      </c>
      <c r="B18" s="13">
        <f xml:space="preserve"> B16/B17</f>
        <v>4.0325047801147228E-2</v>
      </c>
      <c r="C18" s="13">
        <f t="shared" ref="C18:H18" si="84" xml:space="preserve"> C16/C17</f>
        <v>3.4225621414913955E-3</v>
      </c>
      <c r="D18" s="13">
        <f t="shared" si="84"/>
        <v>3.1414913957934991E-2</v>
      </c>
      <c r="E18" s="13">
        <f t="shared" si="84"/>
        <v>0.11667304015296366</v>
      </c>
      <c r="F18" s="13">
        <f t="shared" si="84"/>
        <v>2.6998087954110895E-2</v>
      </c>
      <c r="G18" s="13">
        <f t="shared" si="84"/>
        <v>1.8585086042065008E-2</v>
      </c>
      <c r="H18" s="13">
        <f t="shared" si="84"/>
        <v>0</v>
      </c>
      <c r="I18" s="13">
        <f xml:space="preserve"> I16/I17</f>
        <v>2.9885277246653918E-2</v>
      </c>
      <c r="J18" s="13">
        <f t="shared" ref="J18:K18" si="85" xml:space="preserve"> J16/J17</f>
        <v>0</v>
      </c>
      <c r="K18" s="13">
        <f t="shared" si="85"/>
        <v>2.1510516252390057E-2</v>
      </c>
      <c r="L18" s="13">
        <f t="shared" ref="L18:M18" si="86" xml:space="preserve"> L16/L17</f>
        <v>3.1931166347992346E-3</v>
      </c>
      <c r="M18" s="13">
        <f t="shared" si="86"/>
        <v>3.1931166347992346E-3</v>
      </c>
      <c r="N18" s="20"/>
      <c r="O18" s="34"/>
      <c r="P18"/>
      <c r="Q18" s="25" t="s">
        <v>39</v>
      </c>
      <c r="R18" s="51">
        <f t="shared" ref="R18:AD18" si="87">(R3+R8+R13)/3</f>
        <v>7</v>
      </c>
      <c r="S18" s="51">
        <f t="shared" si="87"/>
        <v>5</v>
      </c>
      <c r="T18" s="51">
        <f t="shared" si="87"/>
        <v>5.666666666666667</v>
      </c>
      <c r="U18" s="51">
        <f t="shared" si="87"/>
        <v>7</v>
      </c>
      <c r="V18" s="51">
        <f t="shared" si="87"/>
        <v>6.333333333333333</v>
      </c>
      <c r="W18" s="51">
        <f t="shared" si="87"/>
        <v>6.333333333333333</v>
      </c>
      <c r="X18" s="51">
        <f t="shared" si="87"/>
        <v>7</v>
      </c>
      <c r="Y18" s="51">
        <f t="shared" si="87"/>
        <v>5.666666666666667</v>
      </c>
      <c r="Z18" s="51">
        <f t="shared" si="87"/>
        <v>6.333333333333333</v>
      </c>
      <c r="AA18" s="51">
        <f t="shared" si="87"/>
        <v>6.333333333333333</v>
      </c>
      <c r="AB18" s="51">
        <f t="shared" si="87"/>
        <v>6.333333333333333</v>
      </c>
      <c r="AC18" s="51">
        <f t="shared" ref="AC18" si="88">(AC3+AC8+AC13)/3</f>
        <v>6.333333333333333</v>
      </c>
      <c r="AD18" s="51">
        <f t="shared" si="87"/>
        <v>6.2777777777777777</v>
      </c>
      <c r="AE18" s="52">
        <f>(AE3+AE8+AE13)</f>
        <v>6.2764097222222226</v>
      </c>
      <c r="AF18" s="51"/>
      <c r="AH18" s="25" t="s">
        <v>39</v>
      </c>
      <c r="AI18" s="51">
        <f t="shared" ref="AI18:AS18" si="89">(AI3+AI8+AI13)/3</f>
        <v>5.666666666666667</v>
      </c>
      <c r="AJ18" s="51">
        <f t="shared" si="89"/>
        <v>5.666666666666667</v>
      </c>
      <c r="AK18" s="51">
        <f t="shared" si="89"/>
        <v>5.666666666666667</v>
      </c>
      <c r="AL18" s="51">
        <f t="shared" si="89"/>
        <v>6.333333333333333</v>
      </c>
      <c r="AM18" s="51">
        <f t="shared" si="89"/>
        <v>4.333333333333333</v>
      </c>
      <c r="AN18" s="51">
        <f t="shared" si="89"/>
        <v>4.333333333333333</v>
      </c>
      <c r="AO18" s="51">
        <f t="shared" si="89"/>
        <v>7</v>
      </c>
      <c r="AP18" s="51">
        <f t="shared" si="89"/>
        <v>5.666666666666667</v>
      </c>
      <c r="AQ18" s="51">
        <f t="shared" si="89"/>
        <v>4.333333333333333</v>
      </c>
      <c r="AR18" s="51">
        <f t="shared" si="89"/>
        <v>4.333333333333333</v>
      </c>
      <c r="AS18" s="51">
        <f t="shared" si="89"/>
        <v>6.333333333333333</v>
      </c>
      <c r="AT18" s="51">
        <f t="shared" ref="AT18" si="90">(AT3+AT8+AT13)/3</f>
        <v>6.333333333333333</v>
      </c>
      <c r="AU18" s="51">
        <f t="shared" ref="AU18" si="91">(AU3+AU8+AU13)/3</f>
        <v>5.5</v>
      </c>
      <c r="AV18" s="51">
        <f>(AV3+AV8+AV13)</f>
        <v>5.6284847222222218</v>
      </c>
      <c r="AW18" s="51"/>
      <c r="AY18" s="25" t="s">
        <v>39</v>
      </c>
      <c r="AZ18" s="51">
        <f t="shared" ref="AZ18:BJ18" si="92">(AZ3+AZ8+AZ13)/3</f>
        <v>5</v>
      </c>
      <c r="BA18" s="51">
        <f t="shared" si="92"/>
        <v>5</v>
      </c>
      <c r="BB18" s="51">
        <f t="shared" si="92"/>
        <v>4</v>
      </c>
      <c r="BC18" s="51">
        <f t="shared" si="92"/>
        <v>6.333333333333333</v>
      </c>
      <c r="BD18" s="51">
        <f t="shared" si="92"/>
        <v>4.333333333333333</v>
      </c>
      <c r="BE18" s="51">
        <f t="shared" si="92"/>
        <v>4.333333333333333</v>
      </c>
      <c r="BF18" s="51">
        <f t="shared" si="92"/>
        <v>5.666666666666667</v>
      </c>
      <c r="BG18" s="51">
        <f t="shared" si="92"/>
        <v>4.333333333333333</v>
      </c>
      <c r="BH18" s="51">
        <f t="shared" si="92"/>
        <v>1</v>
      </c>
      <c r="BI18" s="51">
        <f t="shared" si="92"/>
        <v>2</v>
      </c>
      <c r="BJ18" s="51">
        <f t="shared" si="92"/>
        <v>5</v>
      </c>
      <c r="BK18" s="51">
        <f t="shared" ref="BK18" si="93">(BK3+BK8+BK13)/3</f>
        <v>5</v>
      </c>
      <c r="BL18" s="51">
        <f t="shared" ref="BL18" si="94">(BL3+BL8+BL13)/3</f>
        <v>4.333333333333333</v>
      </c>
      <c r="BM18" s="51">
        <f>(BM3+BM8+BM13)</f>
        <v>4.679175694444444</v>
      </c>
      <c r="BN18" s="51"/>
    </row>
    <row r="19" spans="1:66" ht="30.75" thickBot="1" x14ac:dyDescent="0.3">
      <c r="A19" s="9"/>
      <c r="B19" s="9"/>
      <c r="C19" s="9"/>
      <c r="D19" s="9"/>
      <c r="E19" s="9"/>
      <c r="F19" s="9"/>
      <c r="G19" s="9"/>
      <c r="H19" s="9"/>
      <c r="I19" s="9"/>
      <c r="J19" s="34"/>
      <c r="K19" s="34"/>
      <c r="L19" s="34"/>
      <c r="M19" s="34"/>
      <c r="N19" s="9"/>
      <c r="O19" s="9"/>
      <c r="P19"/>
      <c r="Q19" s="25" t="s">
        <v>40</v>
      </c>
      <c r="R19" s="51">
        <f>(R7+R12+R17)/3</f>
        <v>6.5555555555555545</v>
      </c>
      <c r="S19" s="51">
        <f t="shared" ref="S19:AD19" si="95">(S7+S12+S17)/3</f>
        <v>5.2222222222222214</v>
      </c>
      <c r="T19" s="51">
        <f t="shared" si="95"/>
        <v>6.1111111111111107</v>
      </c>
      <c r="U19" s="51">
        <f t="shared" si="95"/>
        <v>6.5555555555555562</v>
      </c>
      <c r="V19" s="51">
        <f t="shared" si="95"/>
        <v>6.1111111111111116</v>
      </c>
      <c r="W19" s="51">
        <f t="shared" si="95"/>
        <v>5.666666666666667</v>
      </c>
      <c r="X19" s="51">
        <f t="shared" si="95"/>
        <v>6</v>
      </c>
      <c r="Y19" s="51">
        <f t="shared" si="95"/>
        <v>6.1111111111111107</v>
      </c>
      <c r="Z19" s="51">
        <f t="shared" si="95"/>
        <v>5.333333333333333</v>
      </c>
      <c r="AA19" s="51">
        <f t="shared" si="95"/>
        <v>5.8888888888888884</v>
      </c>
      <c r="AB19" s="51">
        <f t="shared" si="95"/>
        <v>5.7777777777777777</v>
      </c>
      <c r="AC19" s="51">
        <f t="shared" ref="AC19" si="96">(AC7+AC12+AC17)/3</f>
        <v>5.7777777777777777</v>
      </c>
      <c r="AD19" s="51">
        <f t="shared" si="95"/>
        <v>5.9259259259259265</v>
      </c>
      <c r="AE19" s="52">
        <f>(AE7+AE12+AE17)/3</f>
        <v>5.9109944444444444</v>
      </c>
      <c r="AF19" s="51"/>
      <c r="AH19" s="25" t="s">
        <v>40</v>
      </c>
      <c r="AI19" s="51">
        <f>(AI7+AI12+AI17)/3</f>
        <v>4.5555555555555562</v>
      </c>
      <c r="AJ19" s="51">
        <f t="shared" ref="AJ19:AS19" si="97">(AJ7+AJ12+AJ17)/3</f>
        <v>5.2222222222222223</v>
      </c>
      <c r="AK19" s="51">
        <f t="shared" si="97"/>
        <v>4.8888888888888893</v>
      </c>
      <c r="AL19" s="51">
        <f t="shared" si="97"/>
        <v>5</v>
      </c>
      <c r="AM19" s="51">
        <f t="shared" si="97"/>
        <v>5</v>
      </c>
      <c r="AN19" s="51">
        <f t="shared" si="97"/>
        <v>4.333333333333333</v>
      </c>
      <c r="AO19" s="51">
        <f t="shared" si="97"/>
        <v>4.2222222222222223</v>
      </c>
      <c r="AP19" s="51">
        <f t="shared" si="97"/>
        <v>4.7777777777777777</v>
      </c>
      <c r="AQ19" s="51">
        <f t="shared" si="97"/>
        <v>4.666666666666667</v>
      </c>
      <c r="AR19" s="51">
        <f t="shared" si="97"/>
        <v>4.1111111111111107</v>
      </c>
      <c r="AS19" s="51">
        <f t="shared" si="97"/>
        <v>5.8888888888888884</v>
      </c>
      <c r="AT19" s="51">
        <f t="shared" ref="AT19" si="98">(AT7+AT12+AT17)/3</f>
        <v>5.8888888888888884</v>
      </c>
      <c r="AU19" s="51">
        <f t="shared" ref="AU19" si="99">(AU7+AU12+AU17)/3</f>
        <v>4.8796296296296298</v>
      </c>
      <c r="AV19" s="51">
        <f>(AV7+AV12+AV17)/3</f>
        <v>5.040334259259259</v>
      </c>
      <c r="AW19" s="51"/>
      <c r="AY19" s="25" t="s">
        <v>40</v>
      </c>
      <c r="AZ19" s="51">
        <f>(AZ7+AZ12+AZ17)/3</f>
        <v>3.7777777777777781</v>
      </c>
      <c r="BA19" s="51">
        <f t="shared" ref="BA19:BJ19" si="100">(BA7+BA12+BA17)/3</f>
        <v>3.7777777777777772</v>
      </c>
      <c r="BB19" s="51">
        <f t="shared" si="100"/>
        <v>4.5555555555555562</v>
      </c>
      <c r="BC19" s="51">
        <f t="shared" si="100"/>
        <v>4.7777777777777777</v>
      </c>
      <c r="BD19" s="51">
        <f t="shared" si="100"/>
        <v>3</v>
      </c>
      <c r="BE19" s="51">
        <f t="shared" si="100"/>
        <v>4.2222222222222223</v>
      </c>
      <c r="BF19" s="51">
        <f t="shared" si="100"/>
        <v>2.7777777777777781</v>
      </c>
      <c r="BG19" s="51">
        <f t="shared" si="100"/>
        <v>3.4444444444444446</v>
      </c>
      <c r="BH19" s="51">
        <f t="shared" si="100"/>
        <v>1.4444444444444446</v>
      </c>
      <c r="BI19" s="51">
        <f t="shared" si="100"/>
        <v>2</v>
      </c>
      <c r="BJ19" s="51">
        <f t="shared" si="100"/>
        <v>3.4444444444444442</v>
      </c>
      <c r="BK19" s="51">
        <f t="shared" ref="BK19" si="101">(BK7+BK12+BK17)/3</f>
        <v>3.4444444444444442</v>
      </c>
      <c r="BL19" s="51">
        <f t="shared" ref="BL19" si="102">(BL7+BL12+BL17)/3</f>
        <v>3.3888888888888888</v>
      </c>
      <c r="BM19" s="51">
        <f>(BM7+BM12+BM17)/3</f>
        <v>3.663375694444444</v>
      </c>
      <c r="BN19" s="51"/>
    </row>
    <row r="20" spans="1:66" ht="60.75" thickBot="1" x14ac:dyDescent="0.3">
      <c r="A20" s="21" t="s">
        <v>25</v>
      </c>
      <c r="B20" s="22" t="s">
        <v>16</v>
      </c>
      <c r="C20" s="22" t="s">
        <v>17</v>
      </c>
      <c r="D20" s="22" t="s">
        <v>18</v>
      </c>
      <c r="E20" s="22" t="s">
        <v>19</v>
      </c>
      <c r="F20" s="22" t="s">
        <v>20</v>
      </c>
      <c r="G20" s="22" t="s">
        <v>21</v>
      </c>
      <c r="H20" s="22" t="s">
        <v>22</v>
      </c>
      <c r="I20" s="22" t="s">
        <v>23</v>
      </c>
      <c r="J20" s="22" t="s">
        <v>50</v>
      </c>
      <c r="K20" s="22" t="s">
        <v>51</v>
      </c>
      <c r="L20" s="22" t="s">
        <v>52</v>
      </c>
      <c r="M20" s="22" t="s">
        <v>53</v>
      </c>
      <c r="N20" s="36" t="s">
        <v>45</v>
      </c>
      <c r="O20" s="37" t="s">
        <v>24</v>
      </c>
      <c r="P20"/>
      <c r="Q20" s="25" t="s">
        <v>47</v>
      </c>
      <c r="R20" s="34"/>
      <c r="S20" s="34"/>
      <c r="T20" s="34"/>
      <c r="U20" s="34"/>
      <c r="V20" s="34"/>
      <c r="W20" s="34"/>
      <c r="X20" s="34"/>
      <c r="Y20" s="34"/>
      <c r="Z20" s="34"/>
      <c r="AA20" s="34"/>
      <c r="AB20" s="34"/>
      <c r="AC20" s="34"/>
      <c r="AD20" s="34"/>
      <c r="AE20" s="34"/>
      <c r="AF20" s="51">
        <f>SUM(AF4:AF6,AF9:AF11,AF14:AF16)</f>
        <v>5.7666032425347211</v>
      </c>
      <c r="AH20" s="25" t="s">
        <v>47</v>
      </c>
      <c r="AI20" s="34"/>
      <c r="AJ20" s="34"/>
      <c r="AK20" s="34"/>
      <c r="AL20" s="34"/>
      <c r="AM20" s="34"/>
      <c r="AN20" s="34"/>
      <c r="AO20" s="34"/>
      <c r="AP20" s="34"/>
      <c r="AQ20" s="34"/>
      <c r="AR20" s="34"/>
      <c r="AS20" s="34"/>
      <c r="AT20" s="34"/>
      <c r="AW20" s="51">
        <f>SUM(AW4:AW6,AW9:AW11,AW14:AW16)</f>
        <v>5.0158254211689819</v>
      </c>
      <c r="AY20" s="25" t="s">
        <v>47</v>
      </c>
      <c r="BN20" s="51">
        <f>SUM(BN4:BN6,BN9:BN11,BN14:BN16)</f>
        <v>3.6715918138194445</v>
      </c>
    </row>
    <row r="21" spans="1:66" ht="30.75" thickBot="1" x14ac:dyDescent="0.3">
      <c r="A21" s="10" t="s">
        <v>9</v>
      </c>
      <c r="B21" s="30">
        <v>0.69230000000000003</v>
      </c>
      <c r="C21" s="30">
        <v>0.67500000000000004</v>
      </c>
      <c r="D21" s="30">
        <v>0.75239999999999996</v>
      </c>
      <c r="E21" s="30">
        <v>0.71879999999999999</v>
      </c>
      <c r="F21" s="30">
        <v>0.72619999999999996</v>
      </c>
      <c r="G21" s="30">
        <v>0.27060000000000001</v>
      </c>
      <c r="H21" s="30">
        <v>0.79630000000000001</v>
      </c>
      <c r="I21" s="30">
        <v>0.67500000000000004</v>
      </c>
      <c r="J21" s="30">
        <v>0.75</v>
      </c>
      <c r="K21" s="30">
        <v>0.71879999999999999</v>
      </c>
      <c r="L21" s="30">
        <v>5.8799999999999998E-2</v>
      </c>
      <c r="M21" s="30">
        <v>5.8799999999999998E-2</v>
      </c>
      <c r="N21" s="31">
        <f>SUM(B21:M21)/12</f>
        <v>0.57441666666666658</v>
      </c>
      <c r="O21" s="38">
        <f>$N$4*N21</f>
        <v>9.9594276388888889E-2</v>
      </c>
      <c r="P21"/>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row>
    <row r="22" spans="1:66" ht="30.75" thickBot="1" x14ac:dyDescent="0.3">
      <c r="A22" s="10" t="s">
        <v>4</v>
      </c>
      <c r="B22" s="30">
        <v>0.23080000000000001</v>
      </c>
      <c r="C22" s="30">
        <v>6.25E-2</v>
      </c>
      <c r="D22" s="30">
        <v>6.6699999999999995E-2</v>
      </c>
      <c r="E22" s="30">
        <v>6.25E-2</v>
      </c>
      <c r="F22" s="30">
        <v>7.1400000000000005E-2</v>
      </c>
      <c r="G22" s="30">
        <v>5.8799999999999998E-2</v>
      </c>
      <c r="H22" s="30">
        <v>8.3299999999999999E-2</v>
      </c>
      <c r="I22" s="30">
        <v>0.26250000000000001</v>
      </c>
      <c r="J22" s="30">
        <v>6.25E-2</v>
      </c>
      <c r="K22" s="30">
        <v>6.25E-2</v>
      </c>
      <c r="L22" s="30">
        <v>0.22550000000000001</v>
      </c>
      <c r="M22" s="30">
        <v>0.22550000000000001</v>
      </c>
      <c r="N22" s="31">
        <f t="shared" ref="N22:N23" si="103">SUM(B22:M22)/12</f>
        <v>0.12287500000000001</v>
      </c>
      <c r="O22" s="38">
        <f t="shared" ref="O22:O23" si="104">$N$4*N22</f>
        <v>2.1304477083333339E-2</v>
      </c>
      <c r="P22"/>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c r="AS22" s="9"/>
      <c r="AT22" s="9"/>
      <c r="AU22" s="9"/>
    </row>
    <row r="23" spans="1:66" ht="15.75" thickBot="1" x14ac:dyDescent="0.3">
      <c r="A23" s="10" t="s">
        <v>10</v>
      </c>
      <c r="B23" s="30">
        <v>7.6899999999999996E-2</v>
      </c>
      <c r="C23" s="30">
        <v>0.26250000000000001</v>
      </c>
      <c r="D23" s="30">
        <v>0.18099999999999999</v>
      </c>
      <c r="E23" s="30">
        <v>0.21879999999999999</v>
      </c>
      <c r="F23" s="30">
        <v>0.2024</v>
      </c>
      <c r="G23" s="30">
        <v>0.67059999999999997</v>
      </c>
      <c r="H23" s="30">
        <v>0.12039999999999999</v>
      </c>
      <c r="I23" s="30">
        <v>6.25E-2</v>
      </c>
      <c r="J23" s="30">
        <v>0.1875</v>
      </c>
      <c r="K23" s="30">
        <v>0.21879999999999999</v>
      </c>
      <c r="L23" s="30">
        <v>0.7157</v>
      </c>
      <c r="M23" s="30">
        <v>0.7157</v>
      </c>
      <c r="N23" s="31">
        <f t="shared" si="103"/>
        <v>0.30273333333333335</v>
      </c>
      <c r="O23" s="38">
        <f t="shared" si="104"/>
        <v>5.2488914444444458E-2</v>
      </c>
      <c r="P23"/>
      <c r="Q23" s="16"/>
      <c r="R23" s="16"/>
      <c r="V23" s="16"/>
      <c r="W23" s="16"/>
      <c r="X23" s="16"/>
      <c r="Y23" s="16"/>
      <c r="Z23" s="16"/>
      <c r="AA23" s="16"/>
      <c r="AB23" s="16"/>
      <c r="AC23" s="16"/>
      <c r="AD23" s="16"/>
      <c r="AJ23" s="16"/>
      <c r="AK23" s="16"/>
      <c r="AL23" s="16"/>
      <c r="AM23" s="16"/>
      <c r="AN23" s="16"/>
    </row>
    <row r="24" spans="1:66" ht="45.75" thickBot="1" x14ac:dyDescent="0.3">
      <c r="A24" s="12" t="s">
        <v>44</v>
      </c>
      <c r="B24" s="32" t="s">
        <v>16</v>
      </c>
      <c r="C24" s="33" t="s">
        <v>17</v>
      </c>
      <c r="D24" s="33" t="s">
        <v>18</v>
      </c>
      <c r="E24" s="33" t="s">
        <v>19</v>
      </c>
      <c r="F24" s="33" t="s">
        <v>20</v>
      </c>
      <c r="G24" s="33" t="s">
        <v>21</v>
      </c>
      <c r="H24" s="33" t="s">
        <v>22</v>
      </c>
      <c r="I24" s="33" t="s">
        <v>23</v>
      </c>
      <c r="J24" s="33" t="s">
        <v>50</v>
      </c>
      <c r="K24" s="33" t="s">
        <v>51</v>
      </c>
      <c r="L24" s="33" t="s">
        <v>52</v>
      </c>
      <c r="M24" s="33" t="s">
        <v>53</v>
      </c>
      <c r="N24" s="34"/>
      <c r="O24" s="19"/>
      <c r="P24"/>
      <c r="Q24" s="19"/>
      <c r="R24" s="19"/>
      <c r="S24" s="19"/>
      <c r="V24" s="19"/>
      <c r="W24" s="19"/>
      <c r="X24" s="19"/>
      <c r="Y24" s="19"/>
      <c r="Z24" s="19"/>
      <c r="AA24" s="19"/>
      <c r="AB24" s="19"/>
      <c r="AC24" s="19"/>
      <c r="AD24" s="19"/>
      <c r="AE24" s="19"/>
      <c r="AJ24" s="19"/>
      <c r="AK24" s="19"/>
      <c r="AL24" s="19"/>
      <c r="AM24" s="19"/>
      <c r="AN24" s="19"/>
      <c r="AO24" s="19"/>
    </row>
    <row r="25" spans="1:66" ht="18.75" customHeight="1" thickBot="1" x14ac:dyDescent="0.3">
      <c r="A25" s="23" t="s">
        <v>42</v>
      </c>
      <c r="B25" s="14">
        <v>0</v>
      </c>
      <c r="C25" s="13">
        <v>0.1125</v>
      </c>
      <c r="D25" s="13">
        <v>0.15240000000000001</v>
      </c>
      <c r="E25" s="13">
        <v>0.15629999999999999</v>
      </c>
      <c r="F25" s="13">
        <v>8.3299999999999999E-2</v>
      </c>
      <c r="G25" s="13">
        <v>0.14119999999999999</v>
      </c>
      <c r="H25" s="13">
        <v>4.6300000000000001E-2</v>
      </c>
      <c r="I25" s="15">
        <v>0.1125</v>
      </c>
      <c r="J25" s="15">
        <v>0.1875</v>
      </c>
      <c r="K25" s="15">
        <v>0.15629999999999999</v>
      </c>
      <c r="L25" s="15">
        <v>0.23330000000000001</v>
      </c>
      <c r="M25" s="15">
        <v>0.23330000000000001</v>
      </c>
      <c r="N25" s="16"/>
      <c r="O25" s="20"/>
      <c r="P25"/>
      <c r="Q25" s="20"/>
      <c r="R25" s="19"/>
      <c r="S25" s="19"/>
      <c r="V25" s="20" t="s">
        <v>2</v>
      </c>
      <c r="W25" s="20">
        <f>SUM(V19:X19)</f>
        <v>17.777777777777779</v>
      </c>
      <c r="X25" s="20"/>
      <c r="Y25" s="20"/>
      <c r="Z25" s="19"/>
      <c r="AA25" s="19"/>
      <c r="AB25" s="19"/>
      <c r="AC25" s="19"/>
      <c r="AD25" s="19"/>
      <c r="AE25" s="19"/>
      <c r="AJ25" s="20" t="s">
        <v>2</v>
      </c>
      <c r="AK25" s="20">
        <f>SUM(AJ19:AL19)</f>
        <v>15.111111111111111</v>
      </c>
      <c r="AL25" s="20"/>
      <c r="AM25" s="20"/>
      <c r="AN25" s="19"/>
      <c r="AO25" s="19"/>
    </row>
    <row r="26" spans="1:66" ht="30.75" thickBot="1" x14ac:dyDescent="0.3">
      <c r="A26" s="24" t="s">
        <v>43</v>
      </c>
      <c r="B26" s="18">
        <v>5.23</v>
      </c>
      <c r="C26" s="18">
        <v>5.23</v>
      </c>
      <c r="D26" s="18">
        <v>5.23</v>
      </c>
      <c r="E26" s="18">
        <v>5.23</v>
      </c>
      <c r="F26" s="18">
        <v>5.23</v>
      </c>
      <c r="G26" s="18">
        <v>5.23</v>
      </c>
      <c r="H26" s="18">
        <v>5.23</v>
      </c>
      <c r="I26" s="18">
        <v>5.23</v>
      </c>
      <c r="J26" s="18">
        <v>5.23</v>
      </c>
      <c r="K26" s="18">
        <v>5.23</v>
      </c>
      <c r="L26" s="18">
        <v>5.23</v>
      </c>
      <c r="M26" s="18">
        <v>5.23</v>
      </c>
      <c r="N26" s="19"/>
      <c r="O26" s="20"/>
      <c r="P26"/>
      <c r="Q26" s="20"/>
      <c r="R26" s="19"/>
      <c r="S26" s="19"/>
      <c r="V26" s="20"/>
      <c r="W26" s="20"/>
      <c r="X26" s="20"/>
      <c r="Y26" s="20"/>
      <c r="Z26" s="19"/>
      <c r="AA26" s="19"/>
      <c r="AB26" s="19"/>
      <c r="AC26" s="19"/>
      <c r="AD26" s="19"/>
      <c r="AE26" s="19"/>
      <c r="AJ26" s="20"/>
      <c r="AK26" s="20"/>
      <c r="AL26" s="20"/>
      <c r="AM26" s="20"/>
      <c r="AN26" s="19"/>
      <c r="AO26" s="19"/>
    </row>
    <row r="27" spans="1:66" ht="30.75" thickBot="1" x14ac:dyDescent="0.3">
      <c r="A27" s="23" t="s">
        <v>41</v>
      </c>
      <c r="B27" s="13">
        <f xml:space="preserve"> B25/B26</f>
        <v>0</v>
      </c>
      <c r="C27" s="13">
        <f t="shared" ref="C27" si="105" xml:space="preserve"> C25/C26</f>
        <v>2.1510516252390057E-2</v>
      </c>
      <c r="D27" s="13">
        <f t="shared" ref="D27" si="106" xml:space="preserve"> D25/D26</f>
        <v>2.9139579349904396E-2</v>
      </c>
      <c r="E27" s="13">
        <f t="shared" ref="E27" si="107" xml:space="preserve"> E25/E26</f>
        <v>2.9885277246653918E-2</v>
      </c>
      <c r="F27" s="13">
        <f t="shared" ref="F27" si="108" xml:space="preserve"> F25/F26</f>
        <v>1.5927342256214148E-2</v>
      </c>
      <c r="G27" s="13">
        <f t="shared" ref="G27" si="109" xml:space="preserve"> G25/G26</f>
        <v>2.6998087954110895E-2</v>
      </c>
      <c r="H27" s="13">
        <f t="shared" ref="H27" si="110" xml:space="preserve"> H25/H26</f>
        <v>8.8527724665391962E-3</v>
      </c>
      <c r="I27" s="13">
        <f t="shared" ref="I27:K27" si="111" xml:space="preserve"> I25/I26</f>
        <v>2.1510516252390057E-2</v>
      </c>
      <c r="J27" s="13">
        <f t="shared" si="111"/>
        <v>3.5850860420650089E-2</v>
      </c>
      <c r="K27" s="13">
        <f t="shared" si="111"/>
        <v>2.9885277246653918E-2</v>
      </c>
      <c r="L27" s="13">
        <f t="shared" ref="L27:M27" si="112" xml:space="preserve"> L25/L26</f>
        <v>4.4608030592734223E-2</v>
      </c>
      <c r="M27" s="13">
        <f t="shared" si="112"/>
        <v>4.4608030592734223E-2</v>
      </c>
      <c r="N27" s="20"/>
      <c r="O27" s="20"/>
      <c r="P27"/>
      <c r="Q27" s="20" t="e">
        <f>IF($N$19=1,$N$31,IF($O$11=1,$O$19,IF(#REF!=1,#REF!)))-#REF!*#REF!</f>
        <v>#REF!</v>
      </c>
      <c r="R27" s="19"/>
      <c r="S27" s="19"/>
      <c r="V27" s="20" t="s">
        <v>0</v>
      </c>
      <c r="W27" s="20">
        <f>IF($V$11=1,$V$19,IF($W$11=1,$W$19,IF($X$11=1,$X$19)))-V11*V19</f>
        <v>-42.777777777777779</v>
      </c>
      <c r="X27" s="20">
        <f>IF($V$11=1,$V$19,IF($W$11=1,$W$19,IF($X$11=1,$X$19)))-W11*W19</f>
        <v>-39.666666666666671</v>
      </c>
      <c r="Y27" s="20">
        <f>IF($V$11=1,$V$19,IF($W$11=1,$W$19,IF($X$11=1,$X$19)))-X11*X19</f>
        <v>-42</v>
      </c>
      <c r="Z27" s="19"/>
      <c r="AA27" s="19"/>
      <c r="AB27" s="19"/>
      <c r="AC27" s="19"/>
      <c r="AD27" s="19"/>
      <c r="AE27" s="19"/>
      <c r="AJ27" s="20" t="s">
        <v>0</v>
      </c>
      <c r="AK27" s="20">
        <f>IF($AJ$11=1,$AJ$19,IF($AK$11=1,$AK$19,IF($AL$11=1,$AL$19)))-AJ11*AJ19</f>
        <v>-26.111111111111111</v>
      </c>
      <c r="AL27" s="20">
        <f>IF($AJ$11=1,$AJ$19,IF($AK$11=1,$AK$19,IF($AL$11=1,$AL$19)))-AK11*AK19</f>
        <v>-24.444444444444446</v>
      </c>
      <c r="AM27" s="20">
        <f>IF($AJ$11=1,$AJ$19,IF($AK$11=1,$AK$19,IF($AL$11=1,$AL$19)))-AL11*AL19</f>
        <v>-15</v>
      </c>
      <c r="AN27" s="19"/>
      <c r="AO27" s="19"/>
    </row>
    <row r="28" spans="1:66" ht="15.75" thickBot="1" x14ac:dyDescent="0.3">
      <c r="A28" s="9"/>
      <c r="B28" s="9"/>
      <c r="C28" s="9"/>
      <c r="D28" s="9"/>
      <c r="E28" s="9"/>
      <c r="F28" s="9"/>
      <c r="G28" s="9"/>
      <c r="H28" s="9"/>
      <c r="I28" s="9"/>
      <c r="J28" s="34"/>
      <c r="K28" s="34"/>
      <c r="L28" s="34"/>
      <c r="M28" s="34"/>
      <c r="N28" s="9"/>
      <c r="O28" s="20">
        <f>-O27</f>
        <v>0</v>
      </c>
      <c r="P28"/>
      <c r="Q28" s="20" t="e">
        <f>-Q27</f>
        <v>#REF!</v>
      </c>
      <c r="R28" s="19"/>
      <c r="S28" s="19"/>
      <c r="V28" s="20"/>
      <c r="W28" s="20">
        <f>-W27</f>
        <v>42.777777777777779</v>
      </c>
      <c r="X28" s="20">
        <f>-X27</f>
        <v>39.666666666666671</v>
      </c>
      <c r="Y28" s="20">
        <f>-Y27</f>
        <v>42</v>
      </c>
      <c r="Z28" s="19"/>
      <c r="AA28" s="19"/>
      <c r="AB28" s="19"/>
      <c r="AC28" s="19"/>
      <c r="AD28" s="19"/>
      <c r="AE28" s="19"/>
      <c r="AJ28" s="20"/>
      <c r="AK28" s="20">
        <f>-AK27</f>
        <v>26.111111111111111</v>
      </c>
      <c r="AL28" s="20">
        <f>-AL27</f>
        <v>24.444444444444446</v>
      </c>
      <c r="AM28" s="20">
        <f>-AM27</f>
        <v>15</v>
      </c>
      <c r="AN28" s="19"/>
      <c r="AO28" s="19"/>
    </row>
    <row r="29" spans="1:66" ht="60.75" thickBot="1" x14ac:dyDescent="0.3">
      <c r="A29" s="21" t="s">
        <v>25</v>
      </c>
      <c r="B29" s="22" t="s">
        <v>16</v>
      </c>
      <c r="C29" s="22" t="s">
        <v>17</v>
      </c>
      <c r="D29" s="22" t="s">
        <v>18</v>
      </c>
      <c r="E29" s="22" t="s">
        <v>19</v>
      </c>
      <c r="F29" s="22" t="s">
        <v>20</v>
      </c>
      <c r="G29" s="22" t="s">
        <v>21</v>
      </c>
      <c r="H29" s="22" t="s">
        <v>22</v>
      </c>
      <c r="I29" s="22" t="s">
        <v>23</v>
      </c>
      <c r="J29" s="22" t="s">
        <v>50</v>
      </c>
      <c r="K29" s="22" t="s">
        <v>51</v>
      </c>
      <c r="L29" s="22" t="s">
        <v>52</v>
      </c>
      <c r="M29" s="22" t="s">
        <v>53</v>
      </c>
      <c r="N29" s="36" t="s">
        <v>45</v>
      </c>
      <c r="O29" s="37" t="s">
        <v>24</v>
      </c>
      <c r="P29"/>
      <c r="Q29" s="20"/>
      <c r="R29" s="19"/>
      <c r="S29" s="19"/>
      <c r="V29" s="20"/>
      <c r="W29" s="20"/>
      <c r="X29" s="20"/>
      <c r="Y29" s="20"/>
      <c r="Z29" s="19"/>
      <c r="AA29" s="19"/>
      <c r="AB29" s="19"/>
      <c r="AC29" s="19"/>
      <c r="AD29" s="19"/>
      <c r="AE29" s="19"/>
      <c r="AJ29" s="20"/>
      <c r="AK29" s="20"/>
      <c r="AL29" s="20"/>
      <c r="AM29" s="20"/>
      <c r="AN29" s="19"/>
      <c r="AO29" s="19"/>
    </row>
    <row r="30" spans="1:66" ht="30.75" thickBot="1" x14ac:dyDescent="0.3">
      <c r="A30" s="10" t="s">
        <v>11</v>
      </c>
      <c r="B30" s="30">
        <v>6.6699999999999995E-2</v>
      </c>
      <c r="C30" s="30">
        <v>0.1648</v>
      </c>
      <c r="D30" s="30">
        <v>5.8799999999999998E-2</v>
      </c>
      <c r="E30" s="30">
        <v>0.13539999999999999</v>
      </c>
      <c r="F30" s="30">
        <v>5.8799999999999998E-2</v>
      </c>
      <c r="G30" s="30">
        <v>0.67059999999999997</v>
      </c>
      <c r="H30" s="30">
        <v>0.77680000000000005</v>
      </c>
      <c r="I30" s="30">
        <v>0.28570000000000001</v>
      </c>
      <c r="J30" s="30">
        <v>0.17349999999999999</v>
      </c>
      <c r="K30" s="30">
        <v>6.6699999999999995E-2</v>
      </c>
      <c r="L30" s="30">
        <v>0.54169999999999996</v>
      </c>
      <c r="M30" s="30">
        <v>0.54169999999999996</v>
      </c>
      <c r="N30" s="31">
        <f>SUM(B30:M30)/12</f>
        <v>0.29509999999999997</v>
      </c>
      <c r="O30" s="38">
        <f>$N$5*N30</f>
        <v>0.12501665583333332</v>
      </c>
      <c r="P30" s="54"/>
      <c r="Q30" s="20" t="e">
        <f>#REF!-$N28*IF($N$22=1,$N$31,IF($N$23=1,$O$19,IF($N$28=1,#REF!)))</f>
        <v>#REF!</v>
      </c>
      <c r="R30" s="19"/>
      <c r="S30" s="19"/>
      <c r="V30" s="20" t="s">
        <v>1</v>
      </c>
      <c r="W30" s="20">
        <f>V19-$V14*IF($V$14=1,$V$19,IF($V$15=1,$W$19,IF($V$16=1,$X$19)))</f>
        <v>6.1111111111111116</v>
      </c>
      <c r="X30" s="20">
        <f>W19-$V15*IF($V$14=1,$V$19,IF($V$15=1,$W$19,IF($V$16=1,$X$19)))</f>
        <v>5.666666666666667</v>
      </c>
      <c r="Y30" s="20">
        <f>X19-$V16*IF($V$14=1,$V$19,IF($V$15=1,$W$19,IF($V$16=1,$X$19)))</f>
        <v>6</v>
      </c>
      <c r="Z30" s="19"/>
      <c r="AA30" s="19"/>
      <c r="AB30" s="19"/>
      <c r="AC30" s="19"/>
      <c r="AD30" s="19"/>
      <c r="AE30" s="19"/>
      <c r="AJ30" s="20" t="s">
        <v>1</v>
      </c>
      <c r="AK30" s="20">
        <f>AJ19-$AJ14*IF($AJ$14=1,$AJ$19,IF($AJ$15=1,$AK$19,IF($AJ$16=1,$AL$19)))</f>
        <v>5.2222222222222223</v>
      </c>
      <c r="AL30" s="20">
        <f>AK19-$AJ15*IF($AJ$14=1,$AJ$19,IF($AJ$15=1,$AK$19,IF($AJ$16=1,$AL$19)))</f>
        <v>4.8888888888888893</v>
      </c>
      <c r="AM30" s="20">
        <f>AL19-$AJ16*IF($AJ$14=1,$AJ$19,IF($AJ$15=1,$AK$19,IF($AJ$16=1,$AL$19)))</f>
        <v>5</v>
      </c>
      <c r="AN30" s="19"/>
      <c r="AO30" s="19"/>
    </row>
    <row r="31" spans="1:66" ht="30.75" thickBot="1" x14ac:dyDescent="0.3">
      <c r="A31" s="10" t="s">
        <v>12</v>
      </c>
      <c r="B31" s="30">
        <v>0.68</v>
      </c>
      <c r="C31" s="30">
        <v>7.6899999999999996E-2</v>
      </c>
      <c r="D31" s="30">
        <v>0.67059999999999997</v>
      </c>
      <c r="E31" s="30">
        <v>8.3299999999999999E-2</v>
      </c>
      <c r="F31" s="30">
        <v>0.60289999999999999</v>
      </c>
      <c r="G31" s="30">
        <v>5.8799999999999998E-2</v>
      </c>
      <c r="H31" s="30">
        <v>0.15179999999999999</v>
      </c>
      <c r="I31" s="30">
        <v>0.28570000000000001</v>
      </c>
      <c r="J31" s="30">
        <v>7.1400000000000005E-2</v>
      </c>
      <c r="K31" s="30">
        <v>0.25330000000000003</v>
      </c>
      <c r="L31" s="30">
        <v>0.29170000000000001</v>
      </c>
      <c r="M31" s="30">
        <v>0.29170000000000001</v>
      </c>
      <c r="N31" s="31">
        <f t="shared" ref="N31:N32" si="113">SUM(B31:M31)/12</f>
        <v>0.29317500000000002</v>
      </c>
      <c r="O31" s="38">
        <f t="shared" ref="O31" si="114">$N$5*N31</f>
        <v>0.12420114562500002</v>
      </c>
      <c r="P31" s="54"/>
      <c r="AJ31" s="20"/>
      <c r="AK31" s="20">
        <f>-AK30</f>
        <v>-5.2222222222222223</v>
      </c>
      <c r="AL31" s="20">
        <f>-AL30</f>
        <v>-4.8888888888888893</v>
      </c>
      <c r="AM31" s="20">
        <f>-AM30</f>
        <v>-5</v>
      </c>
      <c r="AN31" s="19"/>
      <c r="AO31" s="19"/>
    </row>
    <row r="32" spans="1:66" ht="15.75" thickBot="1" x14ac:dyDescent="0.3">
      <c r="A32" s="10" t="s">
        <v>13</v>
      </c>
      <c r="B32" s="30">
        <v>0.25330000000000003</v>
      </c>
      <c r="C32" s="30">
        <v>0.75819999999999999</v>
      </c>
      <c r="D32" s="30">
        <v>0.27060000000000001</v>
      </c>
      <c r="E32" s="30">
        <v>0.78129999999999999</v>
      </c>
      <c r="F32" s="30">
        <v>0.3382</v>
      </c>
      <c r="G32" s="30">
        <v>0.27060000000000001</v>
      </c>
      <c r="H32" s="30">
        <v>7.1400000000000005E-2</v>
      </c>
      <c r="I32" s="30">
        <v>0.42859999999999998</v>
      </c>
      <c r="J32" s="30">
        <v>0.75509999999999999</v>
      </c>
      <c r="K32" s="30">
        <v>0.68</v>
      </c>
      <c r="L32" s="30">
        <v>0.16669999999999999</v>
      </c>
      <c r="M32" s="30">
        <v>0.16669999999999999</v>
      </c>
      <c r="N32" s="31">
        <f t="shared" si="113"/>
        <v>0.41172499999999995</v>
      </c>
      <c r="O32" s="38">
        <f>$N$5*N32</f>
        <v>0.17442386520833333</v>
      </c>
      <c r="P32" s="54"/>
    </row>
    <row r="33" spans="1:14" ht="45.75" thickBot="1" x14ac:dyDescent="0.3">
      <c r="A33" s="12" t="s">
        <v>44</v>
      </c>
      <c r="B33" s="32" t="s">
        <v>16</v>
      </c>
      <c r="C33" s="33" t="s">
        <v>17</v>
      </c>
      <c r="D33" s="33" t="s">
        <v>18</v>
      </c>
      <c r="E33" s="33" t="s">
        <v>19</v>
      </c>
      <c r="F33" s="33" t="s">
        <v>20</v>
      </c>
      <c r="G33" s="33" t="s">
        <v>21</v>
      </c>
      <c r="H33" s="33" t="s">
        <v>22</v>
      </c>
      <c r="I33" s="33" t="s">
        <v>23</v>
      </c>
      <c r="J33" s="33" t="s">
        <v>50</v>
      </c>
      <c r="K33" s="33" t="s">
        <v>51</v>
      </c>
      <c r="L33" s="33" t="s">
        <v>52</v>
      </c>
      <c r="M33" s="33" t="s">
        <v>53</v>
      </c>
      <c r="N33" s="34"/>
    </row>
    <row r="34" spans="1:14" ht="15.75" thickBot="1" x14ac:dyDescent="0.3">
      <c r="A34" s="23" t="s">
        <v>42</v>
      </c>
      <c r="B34" s="14">
        <v>0.08</v>
      </c>
      <c r="C34" s="13">
        <v>6.59E-2</v>
      </c>
      <c r="D34" s="13">
        <v>0.14119999999999999</v>
      </c>
      <c r="E34" s="13">
        <v>3.1300000000000001E-2</v>
      </c>
      <c r="F34" s="13">
        <v>7.3499999999999996E-2</v>
      </c>
      <c r="G34" s="13">
        <v>0.14119999999999999</v>
      </c>
      <c r="H34" s="13">
        <v>0.13389999999999999</v>
      </c>
      <c r="I34" s="15">
        <v>0.42859999999999998</v>
      </c>
      <c r="J34" s="15">
        <v>0.11219999999999999</v>
      </c>
      <c r="K34" s="15">
        <v>0.08</v>
      </c>
      <c r="L34" s="15">
        <v>4.1700000000000001E-2</v>
      </c>
      <c r="M34" s="15">
        <v>4.1700000000000001E-2</v>
      </c>
      <c r="N34" s="16"/>
    </row>
    <row r="35" spans="1:14" ht="30.75" thickBot="1" x14ac:dyDescent="0.3">
      <c r="A35" s="24" t="s">
        <v>43</v>
      </c>
      <c r="B35" s="18">
        <v>5.23</v>
      </c>
      <c r="C35" s="18">
        <v>5.23</v>
      </c>
      <c r="D35" s="18">
        <v>5.23</v>
      </c>
      <c r="E35" s="18">
        <v>5.23</v>
      </c>
      <c r="F35" s="18">
        <v>5.23</v>
      </c>
      <c r="G35" s="18">
        <v>5.23</v>
      </c>
      <c r="H35" s="18">
        <v>5.23</v>
      </c>
      <c r="I35" s="18">
        <v>5.23</v>
      </c>
      <c r="J35" s="18">
        <v>5.23</v>
      </c>
      <c r="K35" s="18">
        <v>5.23</v>
      </c>
      <c r="L35" s="18">
        <v>1</v>
      </c>
      <c r="M35" s="18">
        <v>1</v>
      </c>
      <c r="N35" s="19"/>
    </row>
    <row r="36" spans="1:14" ht="30.75" thickBot="1" x14ac:dyDescent="0.3">
      <c r="A36" s="23" t="s">
        <v>41</v>
      </c>
      <c r="B36" s="13">
        <f xml:space="preserve"> B34/B35</f>
        <v>1.5296367112810707E-2</v>
      </c>
      <c r="C36" s="13">
        <f t="shared" ref="C36" si="115" xml:space="preserve"> C34/C35</f>
        <v>1.2600382409177819E-2</v>
      </c>
      <c r="D36" s="13">
        <f t="shared" ref="D36" si="116" xml:space="preserve"> D34/D35</f>
        <v>2.6998087954110895E-2</v>
      </c>
      <c r="E36" s="13">
        <f t="shared" ref="E36" si="117" xml:space="preserve"> E34/E35</f>
        <v>5.9847036328871889E-3</v>
      </c>
      <c r="F36" s="13">
        <f t="shared" ref="F36" si="118" xml:space="preserve"> F34/F35</f>
        <v>1.4053537284894835E-2</v>
      </c>
      <c r="G36" s="13">
        <f t="shared" ref="G36" si="119" xml:space="preserve"> G34/G35</f>
        <v>2.6998087954110895E-2</v>
      </c>
      <c r="H36" s="13">
        <f t="shared" ref="H36" si="120" xml:space="preserve"> H34/H35</f>
        <v>2.5602294455066919E-2</v>
      </c>
      <c r="I36" s="13">
        <f t="shared" ref="I36:K36" si="121" xml:space="preserve"> I34/I35</f>
        <v>8.1950286806883349E-2</v>
      </c>
      <c r="J36" s="13">
        <f t="shared" si="121"/>
        <v>2.1453154875717015E-2</v>
      </c>
      <c r="K36" s="13">
        <f t="shared" si="121"/>
        <v>1.5296367112810707E-2</v>
      </c>
      <c r="L36" s="13">
        <f t="shared" ref="L36:M36" si="122" xml:space="preserve"> L34/L35</f>
        <v>4.1700000000000001E-2</v>
      </c>
      <c r="M36" s="13">
        <f t="shared" si="122"/>
        <v>4.1700000000000001E-2</v>
      </c>
      <c r="N36" s="20" t="e">
        <f>SUM(#REF!)</f>
        <v>#REF!</v>
      </c>
    </row>
    <row r="37" spans="1:14" ht="14.45" customHeight="1" x14ac:dyDescent="0.25">
      <c r="A37" s="9"/>
      <c r="B37" s="9"/>
      <c r="C37" s="9"/>
      <c r="D37" s="9"/>
      <c r="E37" s="9"/>
      <c r="F37" s="9"/>
      <c r="G37" s="9"/>
      <c r="H37" s="9"/>
      <c r="I37" s="9"/>
      <c r="J37" s="9"/>
      <c r="K37" s="9"/>
      <c r="L37" s="9"/>
      <c r="M37" s="9"/>
    </row>
    <row r="38" spans="1:14" ht="14.45" customHeight="1" x14ac:dyDescent="0.25">
      <c r="A38" s="9"/>
      <c r="B38" s="9"/>
      <c r="C38" s="9"/>
      <c r="D38" s="9"/>
      <c r="E38" s="9"/>
      <c r="F38" s="9"/>
      <c r="G38" s="9"/>
      <c r="H38" s="9"/>
      <c r="I38" s="9"/>
      <c r="J38" s="9"/>
      <c r="K38" s="9"/>
      <c r="L38" s="9"/>
      <c r="M38" s="9"/>
    </row>
    <row r="39" spans="1:14" ht="14.45" customHeight="1" x14ac:dyDescent="0.25">
      <c r="A39" s="9"/>
      <c r="B39" s="9"/>
      <c r="C39" s="9"/>
      <c r="D39" s="9"/>
      <c r="E39" s="9"/>
      <c r="F39" s="9"/>
      <c r="G39" s="9"/>
      <c r="H39" s="9"/>
      <c r="I39" s="9"/>
      <c r="J39" s="9"/>
      <c r="K39" s="9"/>
      <c r="L39" s="9"/>
      <c r="M39" s="9"/>
    </row>
    <row r="40" spans="1:14" ht="14.45" customHeight="1" x14ac:dyDescent="0.25">
      <c r="A40" s="9"/>
      <c r="B40" s="9"/>
      <c r="C40" s="9"/>
      <c r="D40" s="9"/>
      <c r="E40" s="9"/>
      <c r="F40" s="9"/>
      <c r="G40" s="9"/>
      <c r="H40" s="9"/>
      <c r="I40" s="9"/>
      <c r="J40" s="9"/>
      <c r="K40" s="9"/>
      <c r="L40" s="9"/>
      <c r="M40" s="9"/>
    </row>
    <row r="41" spans="1:14" ht="14.45" customHeight="1" x14ac:dyDescent="0.25">
      <c r="A41" s="9"/>
      <c r="B41" s="9"/>
      <c r="C41" s="9"/>
      <c r="D41" s="9"/>
      <c r="E41" s="9"/>
      <c r="F41" s="9"/>
      <c r="G41" s="9"/>
      <c r="H41" s="9"/>
      <c r="I41" s="9"/>
      <c r="J41" s="9"/>
      <c r="K41" s="9"/>
      <c r="L41" s="9"/>
      <c r="M41" s="9"/>
    </row>
    <row r="42" spans="1:14" ht="14.45" customHeight="1" x14ac:dyDescent="0.25">
      <c r="A42" s="9"/>
      <c r="B42" s="9"/>
      <c r="C42" s="9"/>
      <c r="D42" s="9"/>
      <c r="E42" s="9"/>
      <c r="F42" s="9"/>
      <c r="G42" s="9"/>
      <c r="H42" s="9"/>
      <c r="I42" s="9"/>
      <c r="J42" s="9"/>
      <c r="K42" s="9"/>
      <c r="L42" s="9"/>
      <c r="M42" s="9"/>
    </row>
    <row r="43" spans="1:14" ht="14.45" customHeight="1" x14ac:dyDescent="0.25">
      <c r="A43" s="20" t="s">
        <v>0</v>
      </c>
      <c r="B43" s="20">
        <f>IF($B$19=1,$B$31,IF($C$19=1,$C$31,IF($D$19=1,$D$31)))-B19*B31</f>
        <v>0</v>
      </c>
      <c r="C43" s="20">
        <f>IF($B$19=1,$B$31,IF($C$19=1,$C$31,IF($D$19=1,$D$31)))-C19*C31</f>
        <v>0</v>
      </c>
      <c r="D43" s="20">
        <f>IF($B$19=1,$B$31,IF($C$19=1,$C$31,IF($D$19=1,$D$31)))-D19*D31</f>
        <v>0</v>
      </c>
      <c r="E43" s="19"/>
      <c r="F43" s="19"/>
      <c r="I43" s="20" t="s">
        <v>0</v>
      </c>
      <c r="J43" s="20"/>
      <c r="K43" s="20"/>
      <c r="L43" s="20"/>
      <c r="M43" s="20"/>
    </row>
    <row r="44" spans="1:14" ht="14.45" customHeight="1" x14ac:dyDescent="0.25">
      <c r="A44" s="20"/>
      <c r="B44" s="20">
        <f>-B43</f>
        <v>0</v>
      </c>
      <c r="C44" s="20">
        <f>-C43</f>
        <v>0</v>
      </c>
      <c r="D44" s="20">
        <f>-D43</f>
        <v>0</v>
      </c>
      <c r="E44" s="19"/>
      <c r="F44" s="19"/>
      <c r="I44" s="20"/>
      <c r="J44" s="20"/>
      <c r="K44" s="20"/>
      <c r="L44" s="20"/>
      <c r="M44" s="20"/>
    </row>
    <row r="45" spans="1:14" ht="14.45" customHeight="1" x14ac:dyDescent="0.25">
      <c r="A45" s="20"/>
      <c r="B45" s="20"/>
      <c r="C45" s="20"/>
      <c r="D45" s="20"/>
      <c r="E45" s="19"/>
      <c r="F45" s="19"/>
      <c r="I45" s="20"/>
      <c r="J45" s="20"/>
      <c r="K45" s="20"/>
      <c r="L45" s="20"/>
      <c r="M45" s="20"/>
    </row>
    <row r="46" spans="1:14" ht="14.45" customHeight="1" x14ac:dyDescent="0.25">
      <c r="A46" s="20" t="s">
        <v>1</v>
      </c>
      <c r="B46" s="20">
        <f>B31-$B22*IF($B$22=1,$B$31,IF($B$23=1,$C$31,IF($B$28=1,$D$31)))</f>
        <v>0.68</v>
      </c>
      <c r="C46" s="20">
        <f>C31-$B23*IF($B$22=1,$B$31,IF($B$23=1,$C$31,IF($B$28=1,$D$31)))</f>
        <v>7.6899999999999996E-2</v>
      </c>
      <c r="D46" s="20">
        <f>D31-$B28*IF($B$22=1,$B$31,IF($B$23=1,$C$31,IF($B$28=1,$D$31)))</f>
        <v>0.67059999999999997</v>
      </c>
      <c r="E46" s="19"/>
      <c r="F46" s="19"/>
      <c r="I46" s="20" t="s">
        <v>1</v>
      </c>
      <c r="J46" s="20"/>
      <c r="K46" s="20"/>
      <c r="L46" s="20"/>
      <c r="M46" s="20">
        <f>N31-$N22*IF($N$22=1,$N$31,IF($N$23=1,$O$19,IF($N$28=1,#REF!)))</f>
        <v>0.29317500000000002</v>
      </c>
    </row>
    <row r="47" spans="1:14" ht="14.45" customHeight="1" x14ac:dyDescent="0.25">
      <c r="A47" s="20"/>
      <c r="B47" s="20">
        <f>-B46</f>
        <v>-0.68</v>
      </c>
      <c r="C47" s="20">
        <f>-C46</f>
        <v>-7.6899999999999996E-2</v>
      </c>
      <c r="D47" s="20">
        <f>-D46</f>
        <v>-0.67059999999999997</v>
      </c>
      <c r="E47" s="19"/>
      <c r="F47" s="19"/>
    </row>
    <row r="48" spans="1:14" ht="14.45" customHeight="1" x14ac:dyDescent="0.25">
      <c r="A48" s="19"/>
      <c r="B48" s="19"/>
      <c r="C48" s="19"/>
      <c r="D48" s="19"/>
      <c r="E48" s="19"/>
      <c r="F48" s="19"/>
    </row>
    <row r="49" spans="1:6" ht="14.45" customHeight="1" x14ac:dyDescent="0.25">
      <c r="A49" s="19"/>
      <c r="B49" s="19"/>
      <c r="C49" s="19"/>
      <c r="D49" s="19"/>
      <c r="E49" s="19"/>
      <c r="F49" s="19"/>
    </row>
    <row r="50" spans="1:6" ht="14.45" customHeight="1" x14ac:dyDescent="0.25">
      <c r="A50" s="16"/>
      <c r="B50" s="16"/>
      <c r="C50" s="16"/>
      <c r="D50" s="16"/>
      <c r="E50" s="16"/>
    </row>
  </sheetData>
  <mergeCells count="4">
    <mergeCell ref="A1:M1"/>
    <mergeCell ref="Q1:AF1"/>
    <mergeCell ref="AH1:AW1"/>
    <mergeCell ref="AY1:BN1"/>
  </mergeCells>
  <phoneticPr fontId="7" type="noConversion"/>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BWM category and factor weights</vt:lpstr>
    </vt:vector>
  </TitlesOfParts>
  <Company>TU Delft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Jafar Rezaei - TBM</dc:creator>
  <cp:lastModifiedBy>douke visserman</cp:lastModifiedBy>
  <dcterms:created xsi:type="dcterms:W3CDTF">2015-10-01T09:15:47Z</dcterms:created>
  <dcterms:modified xsi:type="dcterms:W3CDTF">2022-01-16T03:21:04Z</dcterms:modified>
</cp:coreProperties>
</file>