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koen_vangijn_wur_nl/Documents/PHD onedrive/4. Papers/3 effluents fractionation/data/fraction compositions/"/>
    </mc:Choice>
  </mc:AlternateContent>
  <xr:revisionPtr revIDLastSave="168" documentId="13_ncr:1_{C5A24C43-5EE2-4DF8-A152-0D52FAF55C36}" xr6:coauthVersionLast="47" xr6:coauthVersionMax="47" xr10:uidLastSave="{AC12D372-919F-4F8D-BE4A-B60EEC029079}"/>
  <bookViews>
    <workbookView xWindow="13350" yWindow="5820" windowWidth="14400" windowHeight="73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P5" i="1"/>
  <c r="P4" i="1"/>
  <c r="I27" i="1"/>
  <c r="N5" i="1" s="1"/>
  <c r="I28" i="1"/>
  <c r="N6" i="1" s="1"/>
  <c r="I29" i="1"/>
  <c r="I26" i="1"/>
  <c r="I15" i="1"/>
  <c r="I16" i="1"/>
  <c r="M5" i="1" s="1"/>
  <c r="I17" i="1"/>
  <c r="M6" i="1" s="1"/>
  <c r="I18" i="1"/>
  <c r="H19" i="1"/>
  <c r="I20" i="1"/>
  <c r="I21" i="1" s="1"/>
  <c r="I10" i="1"/>
  <c r="I31" i="1"/>
  <c r="I9" i="1"/>
  <c r="I5" i="1"/>
  <c r="I6" i="1"/>
  <c r="L6" i="1" s="1"/>
  <c r="I7" i="1"/>
  <c r="L8" i="1"/>
  <c r="N8" i="1"/>
  <c r="L5" i="1"/>
  <c r="L7" i="1"/>
  <c r="M7" i="1"/>
  <c r="N7" i="1"/>
  <c r="N4" i="1"/>
  <c r="M4" i="1"/>
  <c r="L4" i="1"/>
  <c r="L12" i="1"/>
  <c r="K7" i="1"/>
  <c r="K5" i="1"/>
  <c r="K6" i="1"/>
  <c r="K8" i="1"/>
  <c r="K4" i="1"/>
  <c r="Q16" i="1"/>
  <c r="G9" i="1"/>
  <c r="G8" i="1"/>
  <c r="G31" i="1"/>
  <c r="G20" i="1"/>
  <c r="N16" i="1"/>
  <c r="M16" i="1"/>
  <c r="K16" i="1"/>
  <c r="G30" i="1"/>
  <c r="G19" i="1"/>
  <c r="H5" i="1"/>
  <c r="Q12" i="1"/>
  <c r="Q13" i="1"/>
  <c r="Q14" i="1"/>
  <c r="Q15" i="1"/>
  <c r="Q11" i="1"/>
  <c r="I32" i="1" l="1"/>
  <c r="M8" i="1"/>
  <c r="P8" i="1" s="1"/>
  <c r="L16" i="1"/>
  <c r="P16" i="1"/>
  <c r="O16" i="1"/>
  <c r="O12" i="1"/>
  <c r="P12" i="1"/>
  <c r="O13" i="1"/>
  <c r="P13" i="1"/>
  <c r="O14" i="1"/>
  <c r="P14" i="1"/>
  <c r="O15" i="1"/>
  <c r="P15" i="1"/>
  <c r="P11" i="1"/>
  <c r="O11" i="1"/>
  <c r="O4" i="1"/>
  <c r="P10" i="1"/>
  <c r="O10" i="1"/>
  <c r="M12" i="1"/>
  <c r="N12" i="1"/>
  <c r="L13" i="1"/>
  <c r="M13" i="1"/>
  <c r="N13" i="1"/>
  <c r="L14" i="1"/>
  <c r="M14" i="1"/>
  <c r="N14" i="1"/>
  <c r="L15" i="1"/>
  <c r="M15" i="1"/>
  <c r="N15" i="1"/>
  <c r="N11" i="1"/>
  <c r="M11" i="1"/>
  <c r="N10" i="1"/>
  <c r="M10" i="1"/>
  <c r="L10" i="1"/>
  <c r="L11" i="1"/>
  <c r="K12" i="1"/>
  <c r="K13" i="1"/>
  <c r="K14" i="1"/>
  <c r="K15" i="1"/>
  <c r="K11" i="1"/>
  <c r="O8" i="1" l="1"/>
  <c r="H29" i="1"/>
  <c r="F29" i="1"/>
  <c r="F28" i="1"/>
  <c r="H28" i="1" s="1"/>
  <c r="F27" i="1"/>
  <c r="H27" i="1" s="1"/>
  <c r="H26" i="1"/>
  <c r="F26" i="1"/>
  <c r="F25" i="1"/>
  <c r="H25" i="1" s="1"/>
  <c r="F18" i="1"/>
  <c r="H18" i="1" s="1"/>
  <c r="F17" i="1"/>
  <c r="H17" i="1" s="1"/>
  <c r="F16" i="1"/>
  <c r="H16" i="1" s="1"/>
  <c r="H15" i="1"/>
  <c r="F15" i="1"/>
  <c r="F14" i="1"/>
  <c r="H14" i="1" s="1"/>
  <c r="P7" i="1"/>
  <c r="O7" i="1"/>
  <c r="F7" i="1"/>
  <c r="H7" i="1" s="1"/>
  <c r="P6" i="1"/>
  <c r="O6" i="1"/>
  <c r="F6" i="1"/>
  <c r="H6" i="1" s="1"/>
  <c r="O5" i="1"/>
  <c r="F5" i="1"/>
  <c r="H4" i="1"/>
  <c r="F4" i="1"/>
  <c r="F3" i="1"/>
  <c r="H3" i="1" s="1"/>
  <c r="H8" i="1" l="1"/>
  <c r="H30" i="1"/>
</calcChain>
</file>

<file path=xl/sharedStrings.xml><?xml version="1.0" encoding="utf-8"?>
<sst xmlns="http://schemas.openxmlformats.org/spreadsheetml/2006/main" count="52" uniqueCount="15">
  <si>
    <t>bottle</t>
  </si>
  <si>
    <t>total</t>
  </si>
  <si>
    <t>volume ml</t>
  </si>
  <si>
    <t>absorbance</t>
  </si>
  <si>
    <t xml:space="preserve">Eaf </t>
  </si>
  <si>
    <t>mean</t>
  </si>
  <si>
    <t>stdev</t>
  </si>
  <si>
    <t>HOB</t>
  </si>
  <si>
    <t>HI</t>
  </si>
  <si>
    <t>HOA</t>
  </si>
  <si>
    <t>HON</t>
  </si>
  <si>
    <t>Total fractions</t>
  </si>
  <si>
    <t>loss</t>
  </si>
  <si>
    <t xml:space="preserve"> 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</si>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</sst>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0" fillId="0" borderId="0" xfId="0" applyNumberFormat="1"/>
    <xf numFmtId="0" fontId="0" fillId="0" borderId="5" xfId="0" applyBorder="1"/>
    <xf numFmtId="10" fontId="0" fillId="0" borderId="0" xfId="1" applyNumberFormat="1" applyFont="1"/>
    <xf numFmtId="9" fontId="0" fillId="0" borderId="0" xfId="1" applyFont="1" applyFill="1" applyBorder="1"/>
    <xf numFmtId="2" fontId="0" fillId="0" borderId="0" xfId="1" applyNumberFormat="1" applyFont="1"/>
    <xf numFmtId="165" fontId="0" fillId="0" borderId="0" xfId="0" applyNumberFormat="1"/>
    <xf numFmtId="10" fontId="0" fillId="0" borderId="0" xfId="0" applyNumberFormat="1"/>
    <xf numFmtId="164" fontId="0" fillId="0" borderId="5" xfId="0" applyNumberFormat="1" applyBorder="1"/>
    <xf numFmtId="0" fontId="0" fillId="2" borderId="5" xfId="1" applyNumberFormat="1" applyFont="1" applyFill="1" applyBorder="1"/>
    <xf numFmtId="166" fontId="0" fillId="0" borderId="0" xfId="1" applyNumberFormat="1" applyFont="1"/>
    <xf numFmtId="166" fontId="0" fillId="0" borderId="0" xfId="0" applyNumberFormat="1"/>
    <xf numFmtId="166" fontId="0" fillId="2" borderId="5" xfId="1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Resin fractions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Sheet1!$P$12:$P$16</c:f>
                <c:numCache>
                  <c:formatCode>General</c:formatCode>
                  <c:ptCount val="5"/>
                  <c:pt idx="0">
                    <c:v>7.5055697026240546E-4</c:v>
                  </c:pt>
                  <c:pt idx="1">
                    <c:v>3.0989270541255686E-3</c:v>
                  </c:pt>
                  <c:pt idx="2">
                    <c:v>2.0599363561926462E-3</c:v>
                  </c:pt>
                  <c:pt idx="3">
                    <c:v>4.2158424233240373E-3</c:v>
                  </c:pt>
                  <c:pt idx="4">
                    <c:v>8.7675602142800353E-3</c:v>
                  </c:pt>
                </c:numCache>
              </c:numRef>
            </c:plus>
            <c:minus>
              <c:numRef>
                <c:f>Sheet1!$P$12:$P$16</c:f>
                <c:numCache>
                  <c:formatCode>General</c:formatCode>
                  <c:ptCount val="5"/>
                  <c:pt idx="0">
                    <c:v>7.5055697026240546E-4</c:v>
                  </c:pt>
                  <c:pt idx="1">
                    <c:v>3.0989270541255686E-3</c:v>
                  </c:pt>
                  <c:pt idx="2">
                    <c:v>2.0599363561926462E-3</c:v>
                  </c:pt>
                  <c:pt idx="3">
                    <c:v>4.2158424233240373E-3</c:v>
                  </c:pt>
                  <c:pt idx="4">
                    <c:v>8.7675602142800353E-3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Sheet1!$K$12:$K$16</c:f>
              <c:strCache>
                <c:ptCount val="5"/>
                <c:pt idx="0">
                  <c:v>HOB</c:v>
                </c:pt>
                <c:pt idx="1">
                  <c:v>HI</c:v>
                </c:pt>
                <c:pt idx="2">
                  <c:v>HOA</c:v>
                </c:pt>
                <c:pt idx="3">
                  <c:v>HON</c:v>
                </c:pt>
                <c:pt idx="4">
                  <c:v>loss</c:v>
                </c:pt>
              </c:strCache>
            </c:strRef>
          </c:cat>
          <c:val>
            <c:numRef>
              <c:f>Sheet1!$O$12:$O$16</c:f>
              <c:numCache>
                <c:formatCode>0.00</c:formatCode>
                <c:ptCount val="5"/>
                <c:pt idx="0">
                  <c:v>1.5566666920979818E-2</c:v>
                </c:pt>
                <c:pt idx="1">
                  <c:v>6.3566666096448898E-2</c:v>
                </c:pt>
                <c:pt idx="2">
                  <c:v>6.9633333633343383E-2</c:v>
                </c:pt>
                <c:pt idx="3">
                  <c:v>3.4633332242568336E-2</c:v>
                </c:pt>
                <c:pt idx="4">
                  <c:v>1.3350006813804308E-2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DA-419F-897C-31E4ED4F1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7236336"/>
        <c:axId val="697236992"/>
      </c:barChart>
      <c:catAx>
        <c:axId val="69723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236992"/>
        <c:crosses val="autoZero"/>
        <c:auto val="1"/>
        <c:lblAlgn val="ctr"/>
        <c:lblOffset val="100"/>
        <c:noMultiLvlLbl val="0"/>
      </c:catAx>
      <c:valAx>
        <c:axId val="69723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UV254 absorbace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236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</a:t>
            </a:r>
          </a:p>
        </c:rich>
      </c:tx>
      <c:layout>
        <c:manualLayout>
          <c:xMode val="edge"/>
          <c:yMode val="edge"/>
          <c:x val="0.94227077865266839"/>
          <c:y val="4.33838937632252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Sheet1!$P$4:$P$8</c:f>
                <c:numCache>
                  <c:formatCode>General</c:formatCode>
                  <c:ptCount val="5"/>
                  <c:pt idx="0">
                    <c:v>0.10159566095371358</c:v>
                  </c:pt>
                  <c:pt idx="1">
                    <c:v>1.4635126486029288</c:v>
                  </c:pt>
                  <c:pt idx="2">
                    <c:v>0.40100244986664574</c:v>
                  </c:pt>
                  <c:pt idx="3">
                    <c:v>1.9937561087263449</c:v>
                  </c:pt>
                  <c:pt idx="4">
                    <c:v>3.5639965997930938</c:v>
                  </c:pt>
                </c:numCache>
              </c:numRef>
            </c:plus>
            <c:minus>
              <c:numRef>
                <c:f>Sheet1!$P$4:$P$8</c:f>
                <c:numCache>
                  <c:formatCode>General</c:formatCode>
                  <c:ptCount val="5"/>
                  <c:pt idx="0">
                    <c:v>0.10159566095371358</c:v>
                  </c:pt>
                  <c:pt idx="1">
                    <c:v>1.4635126486029288</c:v>
                  </c:pt>
                  <c:pt idx="2">
                    <c:v>0.40100244986664574</c:v>
                  </c:pt>
                  <c:pt idx="3">
                    <c:v>1.9937561087263449</c:v>
                  </c:pt>
                  <c:pt idx="4">
                    <c:v>3.5639965997930938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Sheet1!$K$4:$K$8</c:f>
              <c:strCache>
                <c:ptCount val="5"/>
                <c:pt idx="0">
                  <c:v>HOB</c:v>
                </c:pt>
                <c:pt idx="1">
                  <c:v>HI</c:v>
                </c:pt>
                <c:pt idx="2">
                  <c:v>HOA</c:v>
                </c:pt>
                <c:pt idx="3">
                  <c:v>HON</c:v>
                </c:pt>
                <c:pt idx="4">
                  <c:v>loss</c:v>
                </c:pt>
              </c:strCache>
            </c:strRef>
          </c:cat>
          <c:val>
            <c:numRef>
              <c:f>Sheet1!$O$4:$O$8</c:f>
              <c:numCache>
                <c:formatCode>0.0</c:formatCode>
                <c:ptCount val="5"/>
                <c:pt idx="0">
                  <c:v>3.9802741582169836</c:v>
                </c:pt>
                <c:pt idx="1">
                  <c:v>31.991086897425237</c:v>
                </c:pt>
                <c:pt idx="2">
                  <c:v>34.840584033408447</c:v>
                </c:pt>
                <c:pt idx="3">
                  <c:v>16.333544531491835</c:v>
                </c:pt>
                <c:pt idx="4">
                  <c:v>12.854510379457507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95-4673-A529-E4CA9A1C3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7236336"/>
        <c:axId val="697236992"/>
      </c:barChart>
      <c:catAx>
        <c:axId val="697236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Resin</a:t>
                </a:r>
                <a:r>
                  <a:rPr lang="en-US" baseline="0"/>
                  <a:t> fractions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236992"/>
        <c:crosses val="autoZero"/>
        <c:auto val="1"/>
        <c:lblAlgn val="ctr"/>
        <c:lblOffset val="100"/>
        <c:noMultiLvlLbl val="0"/>
      </c:catAx>
      <c:valAx>
        <c:axId val="697236992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Part of total UV254 absorbance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236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257175</xdr:colOff>
      <xdr:row>17</xdr:row>
      <xdr:rowOff>180975</xdr:rowOff>
    </xdr:from>
    <xdr:to>
      <xdr:col>17</xdr:col>
      <xdr:colOff>561975</xdr:colOff>
      <xdr:row>32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360678-6042-4680-8F55-05BFA4D6CA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412750</xdr:colOff>
      <xdr:row>6</xdr:row>
      <xdr:rowOff>85725</xdr:rowOff>
    </xdr:from>
    <xdr:to>
      <xdr:col>28</xdr:col>
      <xdr:colOff>107950</xdr:colOff>
      <xdr:row>21</xdr:row>
      <xdr:rowOff>151130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B20CA2D2-325B-4D98-B198-601F9B7F10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tabSelected="1" topLeftCell="L8" zoomScale="70" zoomScaleNormal="70" workbookViewId="0">
      <selection activeCell="S5" sqref="S5"/>
    </sheetView>
  </sheetViews>
  <sheetFormatPr defaultRowHeight="15" x14ac:dyDescent="0.25"/>
  <sheetData>
    <row r="1" spans="1:17" x14ac:dyDescent="0.25">
      <c r="A1">
        <v>1</v>
      </c>
    </row>
    <row r="2" spans="1:17" x14ac:dyDescent="0.25">
      <c r="B2" t="s">
        <v>0</v>
      </c>
      <c r="C2" t="s">
        <v>1</v>
      </c>
      <c r="E2" s="1"/>
      <c r="F2" s="2" t="s">
        <v>2</v>
      </c>
      <c r="G2" s="2" t="s">
        <v>3</v>
      </c>
      <c r="H2" s="3"/>
    </row>
    <row r="3" spans="1:17" x14ac:dyDescent="0.25">
      <c r="A3" s="4" t="s">
        <v>4</v>
      </c>
      <c r="B3">
        <v>122.09</v>
      </c>
      <c r="C3">
        <v>331.86</v>
      </c>
      <c r="E3" s="4" t="s">
        <v>4</v>
      </c>
      <c r="F3">
        <f>C3-B3</f>
        <v>209.77</v>
      </c>
      <c r="G3" s="5">
        <v>0.19675000570714474</v>
      </c>
      <c r="H3" s="6">
        <f>F3*G3</f>
        <v>41.272248697187756</v>
      </c>
      <c r="K3" t="s">
        <v>14</v>
      </c>
      <c r="O3" t="s">
        <v>5</v>
      </c>
      <c r="P3" t="s">
        <v>6</v>
      </c>
    </row>
    <row r="4" spans="1:17" x14ac:dyDescent="0.25">
      <c r="A4" s="4" t="s">
        <v>7</v>
      </c>
      <c r="B4">
        <v>137.36000000000001</v>
      </c>
      <c r="C4">
        <v>237.01</v>
      </c>
      <c r="D4">
        <v>2.9</v>
      </c>
      <c r="E4" s="4" t="s">
        <v>7</v>
      </c>
      <c r="F4">
        <f>C4-B4+D4</f>
        <v>102.54999999999998</v>
      </c>
      <c r="G4" s="5">
        <v>1.6300000250339508E-2</v>
      </c>
      <c r="H4" s="6">
        <f t="shared" ref="H4:H7" si="0">F4*G4</f>
        <v>1.6715650256723162</v>
      </c>
      <c r="I4" s="14">
        <f>H4/$H$3*100</f>
        <v>4.0500943816667174</v>
      </c>
      <c r="J4" s="7"/>
      <c r="K4" t="str">
        <f>K12</f>
        <v>HOB</v>
      </c>
      <c r="L4" s="14">
        <f>I4</f>
        <v>4.0500943816667174</v>
      </c>
      <c r="M4" s="14">
        <f>I15</f>
        <v>3.8637213455158879</v>
      </c>
      <c r="N4" s="14">
        <f>I26</f>
        <v>4.0270067474683442</v>
      </c>
      <c r="O4" s="14">
        <f>AVERAGE(L4:N4)</f>
        <v>3.9802741582169836</v>
      </c>
      <c r="P4" s="10">
        <f>_xlfn.STDEV.S(L4:N4)</f>
        <v>0.10159566095371358</v>
      </c>
    </row>
    <row r="5" spans="1:17" x14ac:dyDescent="0.25">
      <c r="A5" s="4" t="s">
        <v>8</v>
      </c>
      <c r="B5">
        <v>139.65</v>
      </c>
      <c r="C5">
        <v>347.22</v>
      </c>
      <c r="D5">
        <v>0.4</v>
      </c>
      <c r="E5" s="4" t="s">
        <v>8</v>
      </c>
      <c r="F5">
        <f>C5-B5+D5</f>
        <v>207.97000000000003</v>
      </c>
      <c r="G5" s="5">
        <v>6.0199998319149017E-2</v>
      </c>
      <c r="H5" s="6">
        <f>F5*G5</f>
        <v>12.519793650433423</v>
      </c>
      <c r="I5" s="14">
        <f t="shared" ref="I5:I7" si="1">H5/$H$3*100</f>
        <v>30.334653539937861</v>
      </c>
      <c r="J5" s="7"/>
      <c r="K5" t="str">
        <f t="shared" ref="K5:K6" si="2">K13</f>
        <v>HI</v>
      </c>
      <c r="L5" s="14">
        <f t="shared" ref="L5:L7" si="3">I5</f>
        <v>30.334653539937861</v>
      </c>
      <c r="M5" s="14">
        <f t="shared" ref="M5:M7" si="4">I16</f>
        <v>32.529405884261813</v>
      </c>
      <c r="N5" s="14">
        <f t="shared" ref="N5:N7" si="5">I27</f>
        <v>33.109201268076049</v>
      </c>
      <c r="O5" s="14">
        <f t="shared" ref="O5:O7" si="6">AVERAGE(L5:N5)</f>
        <v>31.991086897425237</v>
      </c>
      <c r="P5" s="10">
        <f>_xlfn.STDEV.S(L5:N5)</f>
        <v>1.4635126486029288</v>
      </c>
    </row>
    <row r="6" spans="1:17" x14ac:dyDescent="0.25">
      <c r="A6" s="4" t="s">
        <v>9</v>
      </c>
      <c r="B6">
        <v>139.57</v>
      </c>
      <c r="C6">
        <v>346.15</v>
      </c>
      <c r="D6">
        <v>3</v>
      </c>
      <c r="E6" s="4" t="s">
        <v>9</v>
      </c>
      <c r="F6">
        <f>C6-B6+D6</f>
        <v>209.57999999999998</v>
      </c>
      <c r="G6" s="5">
        <v>6.7699998617172241E-2</v>
      </c>
      <c r="H6" s="6">
        <f t="shared" si="0"/>
        <v>14.188565710186957</v>
      </c>
      <c r="I6" s="14">
        <f t="shared" si="1"/>
        <v>34.377980745095066</v>
      </c>
      <c r="J6" s="7"/>
      <c r="K6" t="str">
        <f t="shared" si="2"/>
        <v>HOA</v>
      </c>
      <c r="L6" s="14">
        <f t="shared" si="3"/>
        <v>34.377980745095066</v>
      </c>
      <c r="M6" s="14">
        <f t="shared" si="4"/>
        <v>35.089252687390939</v>
      </c>
      <c r="N6" s="14">
        <f t="shared" si="5"/>
        <v>35.054518667739323</v>
      </c>
      <c r="O6" s="14">
        <f t="shared" si="6"/>
        <v>34.840584033408447</v>
      </c>
      <c r="P6" s="10">
        <f t="shared" ref="P6:P7" si="7">_xlfn.STDEV.S(L6:N6)</f>
        <v>0.40100244986664574</v>
      </c>
    </row>
    <row r="7" spans="1:17" x14ac:dyDescent="0.25">
      <c r="A7" s="4" t="s">
        <v>10</v>
      </c>
      <c r="B7">
        <v>258.61</v>
      </c>
      <c r="C7">
        <v>450.48</v>
      </c>
      <c r="E7" s="4" t="s">
        <v>10</v>
      </c>
      <c r="F7">
        <f t="shared" ref="F7" si="8">C7-B7</f>
        <v>191.87</v>
      </c>
      <c r="G7" s="5">
        <v>3.2099999487400055E-2</v>
      </c>
      <c r="H7" s="6">
        <f t="shared" si="0"/>
        <v>6.159026901647449</v>
      </c>
      <c r="I7" s="14">
        <f t="shared" si="1"/>
        <v>14.922925442797883</v>
      </c>
      <c r="J7" s="7"/>
      <c r="K7" t="str">
        <f>K15</f>
        <v>HON</v>
      </c>
      <c r="L7" s="14">
        <f t="shared" si="3"/>
        <v>14.922925442797883</v>
      </c>
      <c r="M7" s="14">
        <f t="shared" si="4"/>
        <v>15.463202223098868</v>
      </c>
      <c r="N7" s="14">
        <f t="shared" si="5"/>
        <v>18.614505928578748</v>
      </c>
      <c r="O7" s="14">
        <f t="shared" si="6"/>
        <v>16.333544531491835</v>
      </c>
      <c r="P7" s="10">
        <f t="shared" si="7"/>
        <v>1.9937561087263449</v>
      </c>
    </row>
    <row r="8" spans="1:17" x14ac:dyDescent="0.25">
      <c r="E8" s="4" t="s">
        <v>11</v>
      </c>
      <c r="G8" s="12">
        <f>SUM(G4:G7)</f>
        <v>0.17629999667406082</v>
      </c>
      <c r="H8" s="6">
        <f>SUM(H4:H7)</f>
        <v>34.538951287940144</v>
      </c>
      <c r="I8" s="15"/>
      <c r="K8" t="str">
        <f>K16</f>
        <v>loss</v>
      </c>
      <c r="L8" s="14">
        <f>I9</f>
        <v>16.31434589050248</v>
      </c>
      <c r="M8" s="14">
        <f>I20</f>
        <v>13.054417859732503</v>
      </c>
      <c r="N8" s="14">
        <f>I31</f>
        <v>9.1947673881375369</v>
      </c>
      <c r="O8" s="14">
        <f t="shared" ref="O8" si="9">AVERAGE(L8:N8)</f>
        <v>12.854510379457507</v>
      </c>
      <c r="P8" s="10">
        <f t="shared" ref="P8" si="10">_xlfn.STDEV.S(L8:N8)</f>
        <v>3.5639965997930938</v>
      </c>
    </row>
    <row r="9" spans="1:17" x14ac:dyDescent="0.25">
      <c r="E9" s="4" t="s">
        <v>12</v>
      </c>
      <c r="G9" s="13">
        <f>G3-G8</f>
        <v>2.0450009033083916E-2</v>
      </c>
      <c r="I9" s="16">
        <f>(1-H8/H3)*100</f>
        <v>16.31434589050248</v>
      </c>
    </row>
    <row r="10" spans="1:17" x14ac:dyDescent="0.25">
      <c r="I10" s="15">
        <f>SUM(I4:I9)</f>
        <v>100.00000000000001</v>
      </c>
      <c r="L10">
        <f>A1</f>
        <v>1</v>
      </c>
      <c r="M10">
        <f>A12</f>
        <v>2</v>
      </c>
      <c r="N10">
        <f>A23</f>
        <v>3</v>
      </c>
      <c r="O10" t="str">
        <f>O3</f>
        <v>mean</v>
      </c>
      <c r="P10" t="str">
        <f>P3</f>
        <v>stdev</v>
      </c>
    </row>
    <row r="11" spans="1:17" x14ac:dyDescent="0.25">
      <c r="I11" s="15"/>
      <c r="K11" t="str">
        <f>E3</f>
        <v xml:space="preserve">Eaf </v>
      </c>
      <c r="L11" s="5">
        <f>G3</f>
        <v>0.19675000570714474</v>
      </c>
      <c r="M11" s="5">
        <f>G14</f>
        <v>0.19675000570714474</v>
      </c>
      <c r="N11" s="5">
        <f>G25</f>
        <v>0.19675000570714474</v>
      </c>
      <c r="O11" s="9">
        <f>AVERAGE(L11:N11)</f>
        <v>0.19675000570714474</v>
      </c>
      <c r="P11" s="10">
        <f>_xlfn.STDEV.S(L11:N11)</f>
        <v>0</v>
      </c>
      <c r="Q11" s="11">
        <f>P11/O11</f>
        <v>0</v>
      </c>
    </row>
    <row r="12" spans="1:17" x14ac:dyDescent="0.25">
      <c r="A12">
        <v>2</v>
      </c>
      <c r="I12" s="15"/>
      <c r="K12" t="str">
        <f t="shared" ref="K12:K15" si="11">E4</f>
        <v>HOB</v>
      </c>
      <c r="L12" s="5">
        <f>G4</f>
        <v>1.6300000250339508E-2</v>
      </c>
      <c r="M12" s="5">
        <f t="shared" ref="M12:M15" si="12">G15</f>
        <v>1.4799997210502625E-2</v>
      </c>
      <c r="N12" s="5">
        <f t="shared" ref="N12:N15" si="13">G26</f>
        <v>1.5600003302097321E-2</v>
      </c>
      <c r="O12" s="9">
        <f t="shared" ref="O12:O15" si="14">AVERAGE(L12:N12)</f>
        <v>1.5566666920979818E-2</v>
      </c>
      <c r="P12" s="10">
        <f t="shared" ref="P12:P15" si="15">_xlfn.STDEV.S(L12:N12)</f>
        <v>7.5055697026240546E-4</v>
      </c>
      <c r="Q12" s="11">
        <f t="shared" ref="Q12:Q15" si="16">P12/O12</f>
        <v>4.8215650406886391E-2</v>
      </c>
    </row>
    <row r="13" spans="1:17" x14ac:dyDescent="0.25">
      <c r="B13" t="s">
        <v>0</v>
      </c>
      <c r="C13" t="s">
        <v>1</v>
      </c>
      <c r="E13" s="1"/>
      <c r="F13" s="2" t="s">
        <v>2</v>
      </c>
      <c r="G13" s="2" t="s">
        <v>3</v>
      </c>
      <c r="H13" s="3"/>
      <c r="I13" s="15"/>
      <c r="K13" t="str">
        <f t="shared" si="11"/>
        <v>HI</v>
      </c>
      <c r="L13" s="5">
        <f t="shared" ref="L13:L15" si="17">G5</f>
        <v>6.0199998319149017E-2</v>
      </c>
      <c r="M13" s="5">
        <f t="shared" si="12"/>
        <v>6.4199995249509811E-2</v>
      </c>
      <c r="N13" s="5">
        <f t="shared" si="13"/>
        <v>6.6300004720687866E-2</v>
      </c>
      <c r="O13" s="9">
        <f t="shared" si="14"/>
        <v>6.3566666096448898E-2</v>
      </c>
      <c r="P13" s="10">
        <f t="shared" si="15"/>
        <v>3.0989270541255686E-3</v>
      </c>
      <c r="Q13" s="11">
        <f t="shared" si="16"/>
        <v>4.8750819327595472E-2</v>
      </c>
    </row>
    <row r="14" spans="1:17" x14ac:dyDescent="0.25">
      <c r="A14" s="4" t="s">
        <v>4</v>
      </c>
      <c r="B14">
        <v>102.04</v>
      </c>
      <c r="C14">
        <v>309.14999999999998</v>
      </c>
      <c r="E14" s="4" t="s">
        <v>4</v>
      </c>
      <c r="F14">
        <f>C14-B14</f>
        <v>207.10999999999996</v>
      </c>
      <c r="G14" s="5">
        <v>0.19675000570714474</v>
      </c>
      <c r="H14" s="6">
        <f>F14*G14</f>
        <v>40.748893682006738</v>
      </c>
      <c r="I14" s="15"/>
      <c r="K14" t="str">
        <f t="shared" si="11"/>
        <v>HOA</v>
      </c>
      <c r="L14" s="5">
        <f t="shared" si="17"/>
        <v>6.7699998617172241E-2</v>
      </c>
      <c r="M14" s="5">
        <f t="shared" si="12"/>
        <v>6.940000131726265E-2</v>
      </c>
      <c r="N14" s="5">
        <f t="shared" si="13"/>
        <v>7.1800000965595245E-2</v>
      </c>
      <c r="O14" s="9">
        <f t="shared" si="14"/>
        <v>6.9633333633343383E-2</v>
      </c>
      <c r="P14" s="10">
        <f t="shared" si="15"/>
        <v>2.0599363561926462E-3</v>
      </c>
      <c r="Q14" s="11">
        <f t="shared" si="16"/>
        <v>2.9582618678567207E-2</v>
      </c>
    </row>
    <row r="15" spans="1:17" x14ac:dyDescent="0.25">
      <c r="A15" s="4" t="s">
        <v>7</v>
      </c>
      <c r="B15">
        <v>137.38999999999999</v>
      </c>
      <c r="C15">
        <v>241.32</v>
      </c>
      <c r="D15">
        <v>2.4500000000000002</v>
      </c>
      <c r="E15" s="4" t="s">
        <v>7</v>
      </c>
      <c r="F15">
        <f>C15-B15+D15</f>
        <v>106.38000000000001</v>
      </c>
      <c r="G15" s="5">
        <v>1.4799997210502625E-2</v>
      </c>
      <c r="H15" s="6">
        <f t="shared" ref="H15:H18" si="18">F15*G15</f>
        <v>1.5744237032532693</v>
      </c>
      <c r="I15" s="14">
        <f>H15/$H$14*100</f>
        <v>3.8637213455158879</v>
      </c>
      <c r="J15" s="7"/>
      <c r="K15" t="str">
        <f t="shared" si="11"/>
        <v>HON</v>
      </c>
      <c r="L15" s="5">
        <f t="shared" si="17"/>
        <v>3.2099999487400055E-2</v>
      </c>
      <c r="M15" s="5">
        <f t="shared" si="12"/>
        <v>3.229999914765358E-2</v>
      </c>
      <c r="N15" s="5">
        <f t="shared" si="13"/>
        <v>3.9499998092651367E-2</v>
      </c>
      <c r="O15" s="9">
        <f t="shared" si="14"/>
        <v>3.4633332242568336E-2</v>
      </c>
      <c r="P15" s="10">
        <f t="shared" si="15"/>
        <v>4.2158424233240373E-3</v>
      </c>
      <c r="Q15" s="11">
        <f t="shared" si="16"/>
        <v>0.12172788901156567</v>
      </c>
    </row>
    <row r="16" spans="1:17" x14ac:dyDescent="0.25">
      <c r="A16" s="4" t="s">
        <v>8</v>
      </c>
      <c r="B16">
        <v>138.93</v>
      </c>
      <c r="C16">
        <v>345</v>
      </c>
      <c r="D16">
        <v>0.4</v>
      </c>
      <c r="E16" s="4" t="s">
        <v>8</v>
      </c>
      <c r="F16">
        <f>C16-B16+D16</f>
        <v>206.47</v>
      </c>
      <c r="G16" s="5">
        <v>6.4199995249509811E-2</v>
      </c>
      <c r="H16" s="6">
        <f t="shared" si="18"/>
        <v>13.25537301916629</v>
      </c>
      <c r="I16" s="14">
        <f t="shared" ref="I16:I18" si="19">H16/$H$14*100</f>
        <v>32.529405884261813</v>
      </c>
      <c r="J16" s="7"/>
      <c r="K16" t="str">
        <f>E9</f>
        <v>loss</v>
      </c>
      <c r="L16" s="5">
        <f>G9</f>
        <v>2.0450009033083916E-2</v>
      </c>
      <c r="M16" s="5">
        <f>G20</f>
        <v>1.6050012782216072E-2</v>
      </c>
      <c r="N16" s="5">
        <f>G31</f>
        <v>3.5499986261129379E-3</v>
      </c>
      <c r="O16" s="9">
        <f>AVERAGE(L16:N16)</f>
        <v>1.3350006813804308E-2</v>
      </c>
      <c r="P16" s="10">
        <f>_xlfn.STDEV.S(L16:N16)</f>
        <v>8.7675602142800353E-3</v>
      </c>
      <c r="Q16" s="11">
        <f>P16/O16</f>
        <v>0.65674574826539522</v>
      </c>
    </row>
    <row r="17" spans="1:11" x14ac:dyDescent="0.25">
      <c r="A17" s="4" t="s">
        <v>9</v>
      </c>
      <c r="B17">
        <v>139.03</v>
      </c>
      <c r="C17">
        <v>342.06</v>
      </c>
      <c r="D17">
        <v>3</v>
      </c>
      <c r="E17" s="4" t="s">
        <v>9</v>
      </c>
      <c r="F17">
        <f>C17-B17+D17</f>
        <v>206.03</v>
      </c>
      <c r="G17" s="5">
        <v>6.940000131726265E-2</v>
      </c>
      <c r="H17" s="6">
        <f t="shared" si="18"/>
        <v>14.298482271395624</v>
      </c>
      <c r="I17" s="14">
        <f t="shared" si="19"/>
        <v>35.089252687390939</v>
      </c>
      <c r="J17" s="7"/>
    </row>
    <row r="18" spans="1:11" x14ac:dyDescent="0.25">
      <c r="A18" s="4" t="s">
        <v>10</v>
      </c>
      <c r="B18">
        <v>259.79000000000002</v>
      </c>
      <c r="C18">
        <v>454.87</v>
      </c>
      <c r="E18" s="4" t="s">
        <v>10</v>
      </c>
      <c r="F18">
        <f t="shared" ref="F18" si="20">C18-B18</f>
        <v>195.07999999999998</v>
      </c>
      <c r="G18" s="5">
        <v>3.229999914765358E-2</v>
      </c>
      <c r="H18" s="6">
        <f t="shared" si="18"/>
        <v>6.3010838337242596</v>
      </c>
      <c r="I18" s="14">
        <f t="shared" si="19"/>
        <v>15.463202223098868</v>
      </c>
      <c r="J18" s="7"/>
    </row>
    <row r="19" spans="1:11" x14ac:dyDescent="0.25">
      <c r="E19" s="4" t="s">
        <v>11</v>
      </c>
      <c r="G19" s="6">
        <f>SUM(G15:G18)</f>
        <v>0.18069999292492867</v>
      </c>
      <c r="H19" s="6">
        <f>SUM(H15:H18)</f>
        <v>35.429362827539443</v>
      </c>
      <c r="I19" s="15"/>
    </row>
    <row r="20" spans="1:11" x14ac:dyDescent="0.25">
      <c r="E20" s="4" t="s">
        <v>12</v>
      </c>
      <c r="G20" s="13">
        <f>G14-G19</f>
        <v>1.6050012782216072E-2</v>
      </c>
      <c r="I20" s="16">
        <f>(1-H19/H14)*100</f>
        <v>13.054417859732503</v>
      </c>
      <c r="K20" t="s">
        <v>13</v>
      </c>
    </row>
    <row r="21" spans="1:11" x14ac:dyDescent="0.25">
      <c r="H21" s="8"/>
      <c r="I21" s="15">
        <f>SUM(I15:I20)</f>
        <v>100</v>
      </c>
    </row>
    <row r="22" spans="1:11" x14ac:dyDescent="0.25">
      <c r="I22" s="14"/>
    </row>
    <row r="23" spans="1:11" x14ac:dyDescent="0.25">
      <c r="A23">
        <v>3</v>
      </c>
      <c r="I23" s="14"/>
    </row>
    <row r="24" spans="1:11" x14ac:dyDescent="0.25">
      <c r="B24" t="s">
        <v>0</v>
      </c>
      <c r="C24" t="s">
        <v>1</v>
      </c>
      <c r="E24" s="1"/>
      <c r="F24" s="2" t="s">
        <v>2</v>
      </c>
      <c r="G24" s="2" t="s">
        <v>3</v>
      </c>
      <c r="H24" s="3"/>
      <c r="I24" s="15"/>
    </row>
    <row r="25" spans="1:11" x14ac:dyDescent="0.25">
      <c r="A25" s="4" t="s">
        <v>4</v>
      </c>
      <c r="B25">
        <v>105.32</v>
      </c>
      <c r="C25">
        <v>314.36</v>
      </c>
      <c r="E25" s="4" t="s">
        <v>4</v>
      </c>
      <c r="F25">
        <f>C25-B25</f>
        <v>209.04000000000002</v>
      </c>
      <c r="G25" s="5">
        <v>0.19675000570714474</v>
      </c>
      <c r="H25" s="6">
        <f>F25*G25</f>
        <v>41.128621193021537</v>
      </c>
      <c r="I25" s="15"/>
    </row>
    <row r="26" spans="1:11" x14ac:dyDescent="0.25">
      <c r="A26" s="4" t="s">
        <v>7</v>
      </c>
      <c r="B26">
        <v>139.09</v>
      </c>
      <c r="C26">
        <v>242.81</v>
      </c>
      <c r="D26">
        <v>2.4500000000000002</v>
      </c>
      <c r="E26" s="4" t="s">
        <v>7</v>
      </c>
      <c r="F26">
        <f>C26-B26+D26</f>
        <v>106.17</v>
      </c>
      <c r="G26" s="5">
        <v>1.5600003302097321E-2</v>
      </c>
      <c r="H26" s="6">
        <f t="shared" ref="H26:H29" si="21">F26*G26</f>
        <v>1.6562523505836726</v>
      </c>
      <c r="I26" s="14">
        <f>H26/$H$25*100</f>
        <v>4.0270067474683442</v>
      </c>
      <c r="J26" s="7"/>
    </row>
    <row r="27" spans="1:11" x14ac:dyDescent="0.25">
      <c r="A27" s="4" t="s">
        <v>8</v>
      </c>
      <c r="B27">
        <v>139.4</v>
      </c>
      <c r="C27">
        <v>344.39</v>
      </c>
      <c r="D27">
        <v>0.4</v>
      </c>
      <c r="E27" s="4" t="s">
        <v>8</v>
      </c>
      <c r="F27">
        <f>C27-B27+D27</f>
        <v>205.39</v>
      </c>
      <c r="G27" s="5">
        <v>6.6300004720687866E-2</v>
      </c>
      <c r="H27" s="6">
        <f t="shared" si="21"/>
        <v>13.617357969582081</v>
      </c>
      <c r="I27" s="14">
        <f t="shared" ref="I27:I29" si="22">H27/$H$25*100</f>
        <v>33.109201268076049</v>
      </c>
      <c r="J27" s="7"/>
    </row>
    <row r="28" spans="1:11" x14ac:dyDescent="0.25">
      <c r="A28" s="4" t="s">
        <v>9</v>
      </c>
      <c r="B28">
        <v>139.54</v>
      </c>
      <c r="C28">
        <v>337.34</v>
      </c>
      <c r="D28">
        <v>3</v>
      </c>
      <c r="E28" s="4" t="s">
        <v>9</v>
      </c>
      <c r="F28">
        <f>C28-B28+D28</f>
        <v>200.79999999999998</v>
      </c>
      <c r="G28" s="5">
        <v>7.1800000965595245E-2</v>
      </c>
      <c r="H28" s="6">
        <f t="shared" si="21"/>
        <v>14.417440193891524</v>
      </c>
      <c r="I28" s="14">
        <f t="shared" si="22"/>
        <v>35.054518667739323</v>
      </c>
      <c r="J28" s="7"/>
    </row>
    <row r="29" spans="1:11" x14ac:dyDescent="0.25">
      <c r="A29" s="4" t="s">
        <v>10</v>
      </c>
      <c r="B29">
        <v>257.58999999999997</v>
      </c>
      <c r="C29">
        <v>451.41</v>
      </c>
      <c r="E29" s="4" t="s">
        <v>10</v>
      </c>
      <c r="F29">
        <f t="shared" ref="F29" si="23">C29-B29</f>
        <v>193.82000000000005</v>
      </c>
      <c r="G29" s="5">
        <v>3.9499998092651367E-2</v>
      </c>
      <c r="H29" s="6">
        <f t="shared" si="21"/>
        <v>7.6558896303176898</v>
      </c>
      <c r="I29" s="14">
        <f t="shared" si="22"/>
        <v>18.614505928578748</v>
      </c>
      <c r="J29" s="7"/>
    </row>
    <row r="30" spans="1:11" x14ac:dyDescent="0.25">
      <c r="E30" s="4" t="s">
        <v>11</v>
      </c>
      <c r="G30" s="6">
        <f>SUM(G26:G29)</f>
        <v>0.1932000070810318</v>
      </c>
      <c r="H30" s="6">
        <f>SUM(H26:H29)</f>
        <v>37.346940144374969</v>
      </c>
      <c r="I30" s="15"/>
    </row>
    <row r="31" spans="1:11" x14ac:dyDescent="0.25">
      <c r="E31" s="4" t="s">
        <v>12</v>
      </c>
      <c r="G31" s="13">
        <f>G25-G30</f>
        <v>3.5499986261129379E-3</v>
      </c>
      <c r="I31" s="16">
        <f>(1-H30/H25)*100</f>
        <v>9.1947673881375369</v>
      </c>
    </row>
    <row r="32" spans="1:11" x14ac:dyDescent="0.25">
      <c r="I32" s="15">
        <f>SUM(I26:I31)</f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zhaoyd</dc:creator>
  <cp:lastModifiedBy>Gijn, Koen van</cp:lastModifiedBy>
  <dcterms:created xsi:type="dcterms:W3CDTF">2015-06-05T18:19:34Z</dcterms:created>
  <dcterms:modified xsi:type="dcterms:W3CDTF">2022-07-12T08:16:07Z</dcterms:modified>
</cp:coreProperties>
</file>