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https://wageningenur4-my.sharepoint.com/personal/koen_vangijn_wur_nl/Documents/PHD onedrive/Education/Students/2 Finished students/5 Yudong Zhao/Data/"/>
    </mc:Choice>
  </mc:AlternateContent>
  <xr:revisionPtr revIDLastSave="66" documentId="13_ncr:1_{186EF007-6370-4036-B8DD-C664511B3CE4}" xr6:coauthVersionLast="47" xr6:coauthVersionMax="47" xr10:uidLastSave="{3F6C835F-06F6-4A2C-A1E4-93AA0706B773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21" i="1" l="1"/>
  <c r="U21" i="1"/>
  <c r="Q40" i="1"/>
  <c r="AA4" i="1"/>
  <c r="AB4" i="1"/>
  <c r="AC4" i="1"/>
  <c r="AD4" i="1"/>
  <c r="AE4" i="1"/>
  <c r="AF4" i="1"/>
  <c r="AG4" i="1"/>
  <c r="AH4" i="1"/>
  <c r="AI4" i="1"/>
  <c r="AJ4" i="1"/>
  <c r="AK4" i="1"/>
  <c r="AL4" i="1"/>
  <c r="AM4" i="1"/>
  <c r="AN4" i="1"/>
  <c r="AO4" i="1"/>
  <c r="AP4" i="1"/>
  <c r="AQ4" i="1"/>
  <c r="AR4" i="1"/>
  <c r="AA5" i="1"/>
  <c r="AB5" i="1"/>
  <c r="AC5" i="1"/>
  <c r="AD5" i="1"/>
  <c r="AE5" i="1"/>
  <c r="AF5" i="1"/>
  <c r="AG5" i="1"/>
  <c r="AH5" i="1"/>
  <c r="AI5" i="1"/>
  <c r="AJ5" i="1"/>
  <c r="AK5" i="1"/>
  <c r="AL5" i="1"/>
  <c r="AM5" i="1"/>
  <c r="AN5" i="1"/>
  <c r="AO5" i="1"/>
  <c r="AP5" i="1"/>
  <c r="AQ5" i="1"/>
  <c r="AR5" i="1"/>
  <c r="AA6" i="1"/>
  <c r="AB6" i="1"/>
  <c r="AC6" i="1"/>
  <c r="AD6" i="1"/>
  <c r="AE6" i="1"/>
  <c r="AF6" i="1"/>
  <c r="AG6" i="1"/>
  <c r="AH6" i="1"/>
  <c r="AI6" i="1"/>
  <c r="AJ6" i="1"/>
  <c r="AK6" i="1"/>
  <c r="AL6" i="1"/>
  <c r="AM6" i="1"/>
  <c r="AN6" i="1"/>
  <c r="AO6" i="1"/>
  <c r="AP6" i="1"/>
  <c r="AQ6" i="1"/>
  <c r="AR6" i="1"/>
  <c r="AA7" i="1"/>
  <c r="AB7" i="1"/>
  <c r="AC7" i="1"/>
  <c r="AD7" i="1"/>
  <c r="AE7" i="1"/>
  <c r="AF7" i="1"/>
  <c r="AG7" i="1"/>
  <c r="AH7" i="1"/>
  <c r="AI7" i="1"/>
  <c r="AJ7" i="1"/>
  <c r="AK7" i="1"/>
  <c r="AL7" i="1"/>
  <c r="AM7" i="1"/>
  <c r="AN7" i="1"/>
  <c r="AO7" i="1"/>
  <c r="AP7" i="1"/>
  <c r="AQ7" i="1"/>
  <c r="AR7" i="1"/>
  <c r="AR2" i="1"/>
  <c r="AQ2" i="1"/>
  <c r="AO2" i="1"/>
  <c r="AN2" i="1"/>
  <c r="AL2" i="1"/>
  <c r="AK2" i="1"/>
  <c r="AI2" i="1"/>
  <c r="AH2" i="1"/>
  <c r="AF2" i="1"/>
  <c r="AE2" i="1"/>
  <c r="AC2" i="1"/>
  <c r="AB2" i="1"/>
  <c r="L30" i="1" l="1"/>
  <c r="H29" i="1"/>
  <c r="G24" i="1"/>
  <c r="C31" i="1"/>
  <c r="G29" i="1" s="1"/>
  <c r="T48" i="1"/>
  <c r="T49" i="1" s="1"/>
  <c r="T39" i="1"/>
  <c r="U39" i="1" s="1"/>
  <c r="AO3" i="1" s="1"/>
  <c r="P48" i="1"/>
  <c r="Q48" i="1" s="1"/>
  <c r="AQ3" i="1" s="1"/>
  <c r="P39" i="1"/>
  <c r="P40" i="1" s="1"/>
  <c r="P41" i="1" s="1"/>
  <c r="P42" i="1" s="1"/>
  <c r="P43" i="1" s="1"/>
  <c r="L48" i="1"/>
  <c r="L49" i="1" s="1"/>
  <c r="L50" i="1" s="1"/>
  <c r="L51" i="1" s="1"/>
  <c r="L52" i="1" s="1"/>
  <c r="L39" i="1"/>
  <c r="M39" i="1" s="1"/>
  <c r="AM3" i="1" s="1"/>
  <c r="U30" i="1"/>
  <c r="AL3" i="1" s="1"/>
  <c r="T31" i="1"/>
  <c r="T32" i="1" s="1"/>
  <c r="T33" i="1" s="1"/>
  <c r="T34" i="1" s="1"/>
  <c r="U34" i="1" s="1"/>
  <c r="T30" i="1"/>
  <c r="P30" i="1"/>
  <c r="Q30" i="1" s="1"/>
  <c r="AK3" i="1" s="1"/>
  <c r="L60" i="1"/>
  <c r="M60" i="1" s="1"/>
  <c r="AI3" i="1"/>
  <c r="P21" i="1"/>
  <c r="P22" i="1" s="1"/>
  <c r="P23" i="1" s="1"/>
  <c r="P24" i="1" s="1"/>
  <c r="P25" i="1" s="1"/>
  <c r="T12" i="1"/>
  <c r="T13" i="1" s="1"/>
  <c r="T14" i="1" s="1"/>
  <c r="T15" i="1" s="1"/>
  <c r="T16" i="1" s="1"/>
  <c r="P12" i="1"/>
  <c r="Q12" i="1" s="1"/>
  <c r="AE3" i="1" s="1"/>
  <c r="P3" i="1"/>
  <c r="Q3" i="1" s="1"/>
  <c r="AB3" i="1" s="1"/>
  <c r="L21" i="1"/>
  <c r="L22" i="1" s="1"/>
  <c r="L13" i="1"/>
  <c r="L14" i="1" s="1"/>
  <c r="L15" i="1" s="1"/>
  <c r="L16" i="1" s="1"/>
  <c r="L12" i="1"/>
  <c r="L3" i="1"/>
  <c r="Q39" i="1"/>
  <c r="AN3" i="1" s="1"/>
  <c r="M48" i="1"/>
  <c r="AP3" i="1" s="1"/>
  <c r="T3" i="1"/>
  <c r="U3" i="1" s="1"/>
  <c r="AC3" i="1" s="1"/>
  <c r="P4" i="1"/>
  <c r="Q4" i="1" s="1"/>
  <c r="M3" i="1"/>
  <c r="AA3" i="1" s="1"/>
  <c r="L4" i="1"/>
  <c r="L5" i="1" s="1"/>
  <c r="L6" i="1" s="1"/>
  <c r="L7" i="1" s="1"/>
  <c r="M7" i="1" s="1"/>
  <c r="G21" i="1"/>
  <c r="H17" i="1"/>
  <c r="H23" i="1"/>
  <c r="H16" i="1"/>
  <c r="C26" i="1"/>
  <c r="G18" i="1" s="1"/>
  <c r="C12" i="1"/>
  <c r="H5" i="1" s="1"/>
  <c r="P49" i="1" l="1"/>
  <c r="P50" i="1" s="1"/>
  <c r="P51" i="1" s="1"/>
  <c r="P52" i="1" s="1"/>
  <c r="H21" i="1"/>
  <c r="G19" i="1"/>
  <c r="P31" i="1"/>
  <c r="P32" i="1" s="1"/>
  <c r="P33" i="1" s="1"/>
  <c r="P34" i="1" s="1"/>
  <c r="G16" i="1"/>
  <c r="G9" i="1"/>
  <c r="H19" i="1"/>
  <c r="G17" i="1"/>
  <c r="T22" i="1"/>
  <c r="T23" i="1" s="1"/>
  <c r="T24" i="1" s="1"/>
  <c r="T25" i="1" s="1"/>
  <c r="T40" i="1"/>
  <c r="T41" i="1" s="1"/>
  <c r="T42" i="1" s="1"/>
  <c r="T43" i="1" s="1"/>
  <c r="U43" i="1" s="1"/>
  <c r="T50" i="1"/>
  <c r="U49" i="1"/>
  <c r="H10" i="1"/>
  <c r="H6" i="1"/>
  <c r="M5" i="1"/>
  <c r="G2" i="1"/>
  <c r="G7" i="1"/>
  <c r="G3" i="1"/>
  <c r="H8" i="1"/>
  <c r="H4" i="1"/>
  <c r="U32" i="1"/>
  <c r="U41" i="1"/>
  <c r="U48" i="1"/>
  <c r="AR3" i="1" s="1"/>
  <c r="G10" i="1"/>
  <c r="G6" i="1"/>
  <c r="H2" i="1"/>
  <c r="H7" i="1"/>
  <c r="H3" i="1"/>
  <c r="H22" i="1"/>
  <c r="H18" i="1"/>
  <c r="G20" i="1"/>
  <c r="G23" i="1"/>
  <c r="M6" i="1"/>
  <c r="T4" i="1"/>
  <c r="U4" i="1" s="1"/>
  <c r="U31" i="1"/>
  <c r="G5" i="1"/>
  <c r="G8" i="1"/>
  <c r="G4" i="1"/>
  <c r="H9" i="1"/>
  <c r="H24" i="1"/>
  <c r="H20" i="1"/>
  <c r="G22" i="1"/>
  <c r="M4" i="1"/>
  <c r="P13" i="1"/>
  <c r="P14" i="1" s="1"/>
  <c r="P15" i="1" s="1"/>
  <c r="P16" i="1" s="1"/>
  <c r="U33" i="1"/>
  <c r="L40" i="1"/>
  <c r="L41" i="1" s="1"/>
  <c r="L42" i="1" s="1"/>
  <c r="L43" i="1" s="1"/>
  <c r="M30" i="1"/>
  <c r="AJ3" i="1" s="1"/>
  <c r="L31" i="1"/>
  <c r="M31" i="1" s="1"/>
  <c r="L61" i="1"/>
  <c r="L62" i="1" s="1"/>
  <c r="L63" i="1" s="1"/>
  <c r="L64" i="1" s="1"/>
  <c r="Q31" i="1"/>
  <c r="Q22" i="1"/>
  <c r="Q21" i="1"/>
  <c r="AH3" i="1" s="1"/>
  <c r="U13" i="1"/>
  <c r="U12" i="1"/>
  <c r="AF3" i="1" s="1"/>
  <c r="Q32" i="1"/>
  <c r="Q49" i="1"/>
  <c r="U14" i="1"/>
  <c r="Q13" i="1"/>
  <c r="P5" i="1"/>
  <c r="Q5" i="1" s="1"/>
  <c r="Q23" i="1"/>
  <c r="L23" i="1"/>
  <c r="M22" i="1"/>
  <c r="M21" i="1"/>
  <c r="AG3" i="1" s="1"/>
  <c r="M13" i="1"/>
  <c r="M12" i="1"/>
  <c r="AD3" i="1" s="1"/>
  <c r="U42" i="1" l="1"/>
  <c r="U40" i="1"/>
  <c r="T5" i="1"/>
  <c r="U5" i="1" s="1"/>
  <c r="T51" i="1"/>
  <c r="U50" i="1"/>
  <c r="M62" i="1"/>
  <c r="L32" i="1"/>
  <c r="M61" i="1"/>
  <c r="U22" i="1"/>
  <c r="Q14" i="1"/>
  <c r="Q33" i="1"/>
  <c r="Q50" i="1"/>
  <c r="M49" i="1"/>
  <c r="M40" i="1"/>
  <c r="M63" i="1"/>
  <c r="U15" i="1"/>
  <c r="P6" i="1"/>
  <c r="Q6" i="1" s="1"/>
  <c r="Q15" i="1"/>
  <c r="Q24" i="1"/>
  <c r="L24" i="1"/>
  <c r="M23" i="1"/>
  <c r="M14" i="1"/>
  <c r="T6" i="1" l="1"/>
  <c r="U6" i="1" s="1"/>
  <c r="P7" i="1"/>
  <c r="Q7" i="1" s="1"/>
  <c r="T52" i="1"/>
  <c r="U51" i="1"/>
  <c r="L33" i="1"/>
  <c r="M32" i="1"/>
  <c r="Q41" i="1"/>
  <c r="U23" i="1"/>
  <c r="Q34" i="1"/>
  <c r="Q51" i="1"/>
  <c r="M50" i="1"/>
  <c r="M41" i="1"/>
  <c r="M64" i="1"/>
  <c r="T7" i="1"/>
  <c r="U7" i="1" s="1"/>
  <c r="U16" i="1"/>
  <c r="Q16" i="1"/>
  <c r="Q25" i="1"/>
  <c r="M24" i="1"/>
  <c r="L25" i="1"/>
  <c r="M25" i="1" s="1"/>
  <c r="M15" i="1"/>
  <c r="M16" i="1"/>
  <c r="T53" i="1" l="1"/>
  <c r="U53" i="1" s="1"/>
  <c r="U52" i="1"/>
  <c r="L34" i="1"/>
  <c r="M34" i="1" s="1"/>
  <c r="M33" i="1"/>
  <c r="Q42" i="1"/>
  <c r="Q43" i="1"/>
  <c r="U24" i="1"/>
  <c r="U25" i="1"/>
  <c r="Q52" i="1"/>
  <c r="M51" i="1"/>
  <c r="M52" i="1"/>
  <c r="M43" i="1"/>
  <c r="M42" i="1"/>
</calcChain>
</file>

<file path=xl/sharedStrings.xml><?xml version="1.0" encoding="utf-8"?>
<sst xmlns="http://schemas.openxmlformats.org/spreadsheetml/2006/main" count="175" uniqueCount="114">
  <si>
    <t>before</t>
  </si>
  <si>
    <t>after</t>
  </si>
  <si>
    <t>blank</t>
  </si>
  <si>
    <t>abs</t>
  </si>
  <si>
    <t>conc</t>
  </si>
  <si>
    <t>f</t>
  </si>
  <si>
    <t>SIZE F</t>
  </si>
  <si>
    <t>RESIN F</t>
  </si>
  <si>
    <t>Bath Eaf 0.8</t>
  </si>
  <si>
    <t>BNK Eaf 0.8</t>
  </si>
  <si>
    <t>EDE Eaf 0.8</t>
  </si>
  <si>
    <t>EPE Eaf 0.8</t>
  </si>
  <si>
    <t>NIW Eaf 0.8</t>
  </si>
  <si>
    <t>O3 dose</t>
  </si>
  <si>
    <t>O3 conc</t>
  </si>
  <si>
    <t>Bath F3 0.8</t>
  </si>
  <si>
    <t>BNK F3 0.8</t>
  </si>
  <si>
    <t>EDE F3 0.8</t>
  </si>
  <si>
    <t>EPE F3 0.8</t>
  </si>
  <si>
    <t>NIW F3 0.8</t>
  </si>
  <si>
    <t>Bath F4 0.8</t>
  </si>
  <si>
    <t>BNK F4 0.8</t>
  </si>
  <si>
    <t>EDE F4 0.8</t>
  </si>
  <si>
    <t>EPE F4 0.8</t>
  </si>
  <si>
    <t>NIW F4 0.8</t>
  </si>
  <si>
    <t>Bath Eaf 0.4</t>
  </si>
  <si>
    <t>BNK Eaf 0.4</t>
  </si>
  <si>
    <t>EDE Eaf 0.4</t>
  </si>
  <si>
    <t>EPE Eaf 0.4</t>
  </si>
  <si>
    <t>NIW Eaf 0.4</t>
  </si>
  <si>
    <t>Bath F3 0.4</t>
  </si>
  <si>
    <t>BNK F3 0.4</t>
  </si>
  <si>
    <t>EDE F3 0.4</t>
  </si>
  <si>
    <t>EPE F3 0.4</t>
  </si>
  <si>
    <t>NIW F3 0.4</t>
  </si>
  <si>
    <t>Bath F4 0.4</t>
  </si>
  <si>
    <t>BNK F4 0.4</t>
  </si>
  <si>
    <t>EDE F4 0.4</t>
  </si>
  <si>
    <t>EPE F4 0.4</t>
  </si>
  <si>
    <t>NIW F4 0.4</t>
  </si>
  <si>
    <t>Bath Eaf 0.2</t>
  </si>
  <si>
    <t>BNK Eaf 0.2</t>
  </si>
  <si>
    <t>EDE Eaf 0.2</t>
  </si>
  <si>
    <t>EPE Eaf 0.2</t>
  </si>
  <si>
    <t>NIW Eaf 0.2</t>
  </si>
  <si>
    <t>Bath F3 0.2</t>
  </si>
  <si>
    <t>BNK F3 0.2</t>
  </si>
  <si>
    <t>EDE F3 0.2</t>
  </si>
  <si>
    <t>EPE F3 0.2</t>
  </si>
  <si>
    <t>NIW F3 0.2</t>
  </si>
  <si>
    <t>Bath F4 0.2</t>
  </si>
  <si>
    <t>BNK F4 0.2</t>
  </si>
  <si>
    <t>EDE F4 0.2</t>
  </si>
  <si>
    <t>EPE F4 0.2</t>
  </si>
  <si>
    <t>NIW F4 0.2</t>
  </si>
  <si>
    <t>Bath HI 0.8</t>
  </si>
  <si>
    <t>BNK HI 0.8</t>
  </si>
  <si>
    <t>EDE HI 0.8</t>
  </si>
  <si>
    <t>EPE HI 0.8</t>
  </si>
  <si>
    <t>NIW HI 0.8</t>
  </si>
  <si>
    <t>Bath HOA 0.8</t>
  </si>
  <si>
    <t>BNK HOA 0.8</t>
  </si>
  <si>
    <t>EDE HOA 0.8</t>
  </si>
  <si>
    <t>EPE HOA 0.8</t>
  </si>
  <si>
    <t>NIW HOA 0.8</t>
  </si>
  <si>
    <t>Bath HON 0.8</t>
  </si>
  <si>
    <t>BNK HON 0.8</t>
  </si>
  <si>
    <t>EDE HON 0.8</t>
  </si>
  <si>
    <t>EPE HON 0.8</t>
  </si>
  <si>
    <t>NIW HON 0.8</t>
  </si>
  <si>
    <t>Bath HI 0.4</t>
  </si>
  <si>
    <t>BNK HI 0.4</t>
  </si>
  <si>
    <t>EDE HI 0.4</t>
  </si>
  <si>
    <t>EPE HI 0.4</t>
  </si>
  <si>
    <t>NIW HI 0.4</t>
  </si>
  <si>
    <t>Bath HOA 0.4</t>
  </si>
  <si>
    <t>BNK HOA 0.4</t>
  </si>
  <si>
    <t>EDE HOA 0.4</t>
  </si>
  <si>
    <t>EPE HOA 0.4</t>
  </si>
  <si>
    <t>NIW HOA 0.4</t>
  </si>
  <si>
    <t>Bath HON 0.4</t>
  </si>
  <si>
    <t>BNK HON 0.4</t>
  </si>
  <si>
    <t>EDE HON 0.4</t>
  </si>
  <si>
    <t>EPE HON 0.4</t>
  </si>
  <si>
    <t>NIW HON 0.4</t>
  </si>
  <si>
    <t>Bath HI 0.2</t>
  </si>
  <si>
    <t>BNK HI 0.2</t>
  </si>
  <si>
    <t>EDE HI 0.2</t>
  </si>
  <si>
    <t>EPE HI 0.2</t>
  </si>
  <si>
    <t>NIW HI 0.2</t>
  </si>
  <si>
    <t>Bath HOA 0.2</t>
  </si>
  <si>
    <t>BNK HOA 0.2</t>
  </si>
  <si>
    <t>EDE HOA 0.2</t>
  </si>
  <si>
    <t>EPE HOA 0.2</t>
  </si>
  <si>
    <t>NIW HOA 0.2</t>
  </si>
  <si>
    <t>Bath HON 0.2</t>
  </si>
  <si>
    <t>BNK HON 0.2</t>
  </si>
  <si>
    <t>EDE HON 0.2</t>
  </si>
  <si>
    <t>EPE HON 0.2</t>
  </si>
  <si>
    <t>NIW HON 0.2</t>
  </si>
  <si>
    <t>HI F</t>
  </si>
  <si>
    <t>old</t>
  </si>
  <si>
    <t>new</t>
  </si>
  <si>
    <t>Effluent</t>
  </si>
  <si>
    <t>F3</t>
  </si>
  <si>
    <t>F4</t>
  </si>
  <si>
    <t>HI</t>
  </si>
  <si>
    <t>HOA</t>
  </si>
  <si>
    <t xml:space="preserve">Bath </t>
  </si>
  <si>
    <t>Bennekom</t>
  </si>
  <si>
    <t>Ede</t>
  </si>
  <si>
    <t xml:space="preserve">Epe </t>
  </si>
  <si>
    <t>Nieuwveen</t>
  </si>
  <si>
    <t>HON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</si>
</sst>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ck">
        <color rgb="FFFFC000"/>
      </left>
      <right/>
      <top style="thick">
        <color rgb="FFFFC000"/>
      </top>
      <bottom/>
      <diagonal/>
    </border>
    <border>
      <left/>
      <right/>
      <top style="thick">
        <color rgb="FFFFC000"/>
      </top>
      <bottom/>
      <diagonal/>
    </border>
    <border>
      <left/>
      <right style="thick">
        <color rgb="FFFFC000"/>
      </right>
      <top style="thick">
        <color rgb="FFFFC000"/>
      </top>
      <bottom/>
      <diagonal/>
    </border>
    <border>
      <left style="thick">
        <color rgb="FFFFC000"/>
      </left>
      <right/>
      <top/>
      <bottom/>
      <diagonal/>
    </border>
    <border>
      <left/>
      <right style="thick">
        <color rgb="FFFFC000"/>
      </right>
      <top/>
      <bottom/>
      <diagonal/>
    </border>
    <border>
      <left style="thick">
        <color rgb="FFFFC000"/>
      </left>
      <right/>
      <top/>
      <bottom style="thick">
        <color rgb="FFFFC000"/>
      </bottom>
      <diagonal/>
    </border>
    <border>
      <left/>
      <right/>
      <top/>
      <bottom style="thick">
        <color rgb="FFFFC000"/>
      </bottom>
      <diagonal/>
    </border>
    <border>
      <left/>
      <right style="thick">
        <color rgb="FFFFC000"/>
      </right>
      <top/>
      <bottom style="thick">
        <color rgb="FFFFC000"/>
      </bottom>
      <diagonal/>
    </border>
    <border>
      <left style="medium">
        <color rgb="FFFFC000"/>
      </left>
      <right/>
      <top style="medium">
        <color rgb="FFFFC000"/>
      </top>
      <bottom style="medium">
        <color rgb="FFFFC000"/>
      </bottom>
      <diagonal/>
    </border>
    <border>
      <left/>
      <right/>
      <top style="medium">
        <color rgb="FFFFC000"/>
      </top>
      <bottom style="medium">
        <color rgb="FFFFC000"/>
      </bottom>
      <diagonal/>
    </border>
    <border>
      <left/>
      <right style="medium">
        <color rgb="FFFFC000"/>
      </right>
      <top style="medium">
        <color rgb="FFFFC000"/>
      </top>
      <bottom style="medium">
        <color rgb="FFFFC000"/>
      </bottom>
      <diagonal/>
    </border>
  </borders>
  <cellStyleXfs count="1">
    <xf numFmtId="0" fontId="0" fillId="0" borderId="0"/>
  </cellStyleXfs>
  <cellXfs count="16">
    <xf numFmtId="0" fontId="0" fillId="0" borderId="0" xfId="0"/>
    <xf numFmtId="164" fontId="0" fillId="0" borderId="0" xfId="0" applyNumberFormat="1"/>
    <xf numFmtId="0" fontId="0" fillId="0" borderId="0" xfId="0" applyFill="1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164" fontId="0" fillId="0" borderId="5" xfId="0" applyNumberForma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Fill="1" applyBorder="1"/>
    <xf numFmtId="0" fontId="0" fillId="0" borderId="10" xfId="0" applyFill="1" applyBorder="1"/>
    <xf numFmtId="164" fontId="0" fillId="0" borderId="1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66"/>
  <sheetViews>
    <sheetView tabSelected="1" workbookViewId="0">
      <selection activeCell="W12" sqref="W12"/>
    </sheetView>
  </sheetViews>
  <sheetFormatPr defaultRowHeight="15" x14ac:dyDescent="0.25"/>
  <cols>
    <col min="2" max="2" width="12.28515625" customWidth="1"/>
    <col min="11" max="11" width="12.5703125" customWidth="1"/>
    <col min="14" max="14" width="9" customWidth="1"/>
    <col min="15" max="15" width="11.5703125" customWidth="1"/>
    <col min="19" max="19" width="12.42578125" customWidth="1"/>
  </cols>
  <sheetData>
    <row r="1" spans="1:44" x14ac:dyDescent="0.25">
      <c r="A1" t="s">
        <v>6</v>
      </c>
      <c r="B1" t="s">
        <v>3</v>
      </c>
      <c r="C1" t="s">
        <v>0</v>
      </c>
      <c r="D1" t="s">
        <v>1</v>
      </c>
      <c r="F1" t="s">
        <v>4</v>
      </c>
      <c r="G1" t="s">
        <v>0</v>
      </c>
      <c r="H1" t="s">
        <v>1</v>
      </c>
      <c r="L1" t="s">
        <v>14</v>
      </c>
      <c r="M1" t="s">
        <v>13</v>
      </c>
      <c r="P1" t="s">
        <v>14</v>
      </c>
      <c r="Q1" t="s">
        <v>13</v>
      </c>
      <c r="T1" t="s">
        <v>14</v>
      </c>
      <c r="U1" t="s">
        <v>13</v>
      </c>
    </row>
    <row r="2" spans="1:44" x14ac:dyDescent="0.25">
      <c r="B2">
        <v>1</v>
      </c>
      <c r="C2">
        <v>0.156</v>
      </c>
      <c r="D2">
        <v>0.17399999999999999</v>
      </c>
      <c r="F2">
        <v>1</v>
      </c>
      <c r="G2">
        <f>(0.664-C2)*25/C$12</f>
        <v>36.722891566265055</v>
      </c>
      <c r="H2">
        <f>(0.664-D2)*25/C$12</f>
        <v>35.421686746987952</v>
      </c>
      <c r="L2">
        <v>36.722891566265055</v>
      </c>
      <c r="P2">
        <v>37.518072289156621</v>
      </c>
      <c r="T2">
        <v>36.722891566265055</v>
      </c>
      <c r="AA2" t="s">
        <v>103</v>
      </c>
      <c r="AB2" t="str">
        <f>AA2</f>
        <v>Effluent</v>
      </c>
      <c r="AC2" t="str">
        <f>AA2</f>
        <v>Effluent</v>
      </c>
      <c r="AD2" t="s">
        <v>104</v>
      </c>
      <c r="AE2" t="str">
        <f>AD2</f>
        <v>F3</v>
      </c>
      <c r="AF2" t="str">
        <f>AD2</f>
        <v>F3</v>
      </c>
      <c r="AG2" t="s">
        <v>105</v>
      </c>
      <c r="AH2" t="str">
        <f>AG2</f>
        <v>F4</v>
      </c>
      <c r="AI2" t="str">
        <f>AG2</f>
        <v>F4</v>
      </c>
      <c r="AJ2" t="s">
        <v>106</v>
      </c>
      <c r="AK2" t="str">
        <f>AJ2</f>
        <v>HI</v>
      </c>
      <c r="AL2" t="str">
        <f>AJ2</f>
        <v>HI</v>
      </c>
      <c r="AM2" t="s">
        <v>107</v>
      </c>
      <c r="AN2" t="str">
        <f>AM2</f>
        <v>HOA</v>
      </c>
      <c r="AO2" t="str">
        <f>AM2</f>
        <v>HOA</v>
      </c>
      <c r="AP2" t="s">
        <v>113</v>
      </c>
      <c r="AQ2" t="str">
        <f>AP2</f>
        <v>HON</v>
      </c>
      <c r="AR2" t="str">
        <f>AP2</f>
        <v>HON</v>
      </c>
    </row>
    <row r="3" spans="1:44" x14ac:dyDescent="0.25">
      <c r="B3">
        <v>2</v>
      </c>
      <c r="C3">
        <v>0.14199999999999999</v>
      </c>
      <c r="D3">
        <v>0.159</v>
      </c>
      <c r="F3">
        <v>2</v>
      </c>
      <c r="G3">
        <f t="shared" ref="G3:G10" si="0">(0.664-C3)*25/C$12</f>
        <v>37.734939759036145</v>
      </c>
      <c r="H3">
        <f t="shared" ref="H3:H10" si="1">(0.664-D3)*25/C$12</f>
        <v>36.506024096385538</v>
      </c>
      <c r="K3" t="s">
        <v>8</v>
      </c>
      <c r="L3">
        <f>L2-(L$2-L$8)/6</f>
        <v>36.506024096385538</v>
      </c>
      <c r="M3" s="1">
        <f>L3*0.00284/3.2/0.04</f>
        <v>0.80997740963855402</v>
      </c>
      <c r="O3" t="s">
        <v>25</v>
      </c>
      <c r="P3">
        <f>P2-(P$2-P$8)/6</f>
        <v>37.180722891566262</v>
      </c>
      <c r="Q3" s="1">
        <f>P3*0.00284/3.2/0.04/2</f>
        <v>0.4124736445783132</v>
      </c>
      <c r="S3" t="s">
        <v>40</v>
      </c>
      <c r="T3">
        <f>T2-(T$2-T$8)/6</f>
        <v>36.361445783132524</v>
      </c>
      <c r="U3" s="1">
        <f>T3*0.00284/3.2/0.04/4</f>
        <v>0.20169239457831323</v>
      </c>
      <c r="Z3" t="s">
        <v>108</v>
      </c>
      <c r="AA3" s="1">
        <f>M3</f>
        <v>0.80997740963855402</v>
      </c>
      <c r="AB3" s="1">
        <f>Q3</f>
        <v>0.4124736445783132</v>
      </c>
      <c r="AC3" s="1">
        <f>U3</f>
        <v>0.20169239457831323</v>
      </c>
      <c r="AD3" s="1">
        <f>M12</f>
        <v>0.83269954819277114</v>
      </c>
      <c r="AE3" s="1">
        <f>Q12</f>
        <v>0.39977597891566252</v>
      </c>
      <c r="AF3" s="1">
        <f>U12</f>
        <v>0.19587820030120481</v>
      </c>
      <c r="AG3" s="1">
        <f>M21</f>
        <v>0.83243222891566238</v>
      </c>
      <c r="AH3" s="1">
        <f>Q21</f>
        <v>0.39402861445783122</v>
      </c>
      <c r="AI3" s="1">
        <f>U21</f>
        <v>0.19253670933734937</v>
      </c>
      <c r="AJ3" s="1">
        <f>M30</f>
        <v>0.83522727272727271</v>
      </c>
      <c r="AK3" s="1">
        <f>Q30</f>
        <v>0.44012276785714288</v>
      </c>
      <c r="AL3" s="1">
        <f>U30</f>
        <v>0.22198660714285715</v>
      </c>
      <c r="AM3" s="1">
        <f>M39</f>
        <v>0.86517857142857124</v>
      </c>
      <c r="AN3" s="1">
        <f>Q39</f>
        <v>0.43878348214285712</v>
      </c>
      <c r="AO3" s="1">
        <f>U39</f>
        <v>0.23010602678571429</v>
      </c>
      <c r="AP3" s="1">
        <f>M48</f>
        <v>0.86015624999999996</v>
      </c>
      <c r="AQ3" s="1">
        <f>Q48</f>
        <v>0.42287946428571427</v>
      </c>
      <c r="AR3" s="1">
        <f>U48</f>
        <v>0.21502710459183672</v>
      </c>
    </row>
    <row r="4" spans="1:44" x14ac:dyDescent="0.25">
      <c r="B4">
        <v>3</v>
      </c>
      <c r="C4">
        <v>0.14099999999999999</v>
      </c>
      <c r="D4">
        <v>0.16500000000000001</v>
      </c>
      <c r="F4">
        <v>3</v>
      </c>
      <c r="G4">
        <f t="shared" si="0"/>
        <v>37.807228915662648</v>
      </c>
      <c r="H4">
        <f t="shared" si="1"/>
        <v>36.072289156626503</v>
      </c>
      <c r="K4" t="s">
        <v>9</v>
      </c>
      <c r="L4">
        <f t="shared" ref="L4:L7" si="2">L3-(L$2-L$8)/6</f>
        <v>36.289156626506021</v>
      </c>
      <c r="M4" s="1">
        <f t="shared" ref="M4:M7" si="3">L4*0.00284/3.2/0.04</f>
        <v>0.8051656626506023</v>
      </c>
      <c r="O4" t="s">
        <v>26</v>
      </c>
      <c r="P4">
        <f t="shared" ref="P4:P7" si="4">P3-(P$2-P$8)/6</f>
        <v>36.843373493975903</v>
      </c>
      <c r="Q4" s="1">
        <f t="shared" ref="Q4:Q7" si="5">P4*0.00284/3.2/0.04/2</f>
        <v>0.40873117469879522</v>
      </c>
      <c r="S4" t="s">
        <v>41</v>
      </c>
      <c r="T4">
        <f>T3-(T$2-T$8)/6</f>
        <v>35.999999999999993</v>
      </c>
      <c r="U4" s="1">
        <f t="shared" ref="U4:U7" si="6">T4*0.00284/3.2/0.04/4</f>
        <v>0.19968749999999993</v>
      </c>
      <c r="Z4" t="s">
        <v>109</v>
      </c>
      <c r="AA4" s="1">
        <f t="shared" ref="AA4:AA7" si="7">M4</f>
        <v>0.8051656626506023</v>
      </c>
      <c r="AB4" s="1">
        <f t="shared" ref="AB4:AB7" si="8">Q4</f>
        <v>0.40873117469879522</v>
      </c>
      <c r="AC4" s="1">
        <f t="shared" ref="AC4:AC7" si="9">U4</f>
        <v>0.19968749999999993</v>
      </c>
      <c r="AD4" s="1">
        <f t="shared" ref="AD4:AD7" si="10">M13</f>
        <v>0.82815512048192763</v>
      </c>
      <c r="AE4" s="1">
        <f t="shared" ref="AE4:AE7" si="11">Q13</f>
        <v>0.3961671686746987</v>
      </c>
      <c r="AF4" s="1">
        <f t="shared" ref="AF4:AF7" si="12">U13</f>
        <v>0.19487575301204821</v>
      </c>
      <c r="AG4" s="1">
        <f t="shared" ref="AG4:AG7" si="13">M22</f>
        <v>0.82762048192771065</v>
      </c>
      <c r="AH4" s="1">
        <f t="shared" ref="AH4:AH7" si="14">Q22</f>
        <v>0.39108810240963843</v>
      </c>
      <c r="AI4" s="1">
        <f t="shared" ref="AI4:AI7" si="15">U22</f>
        <v>0.19140060240963855</v>
      </c>
      <c r="AJ4" s="1">
        <f t="shared" ref="AJ4:AJ7" si="16">M31</f>
        <v>0.83236363636363642</v>
      </c>
      <c r="AK4" s="1">
        <f t="shared" ref="AK4:AK7" si="17">Q31</f>
        <v>0.43225446428571429</v>
      </c>
      <c r="AL4" s="1">
        <f t="shared" ref="AL4:AL7" si="18">U31</f>
        <v>0.22098214285714285</v>
      </c>
      <c r="AM4" s="1">
        <f t="shared" ref="AM4:AM7" si="19">M40</f>
        <v>0.85245535714285703</v>
      </c>
      <c r="AN4" s="1">
        <f t="shared" ref="AN4:AN7" si="20">Q40</f>
        <v>0.4366071428571428</v>
      </c>
      <c r="AO4" s="1">
        <f t="shared" ref="AO4:AO7" si="21">U40</f>
        <v>0.22818080357142859</v>
      </c>
      <c r="AP4" s="1">
        <f t="shared" ref="AP4:AP7" si="22">M49</f>
        <v>0.85446428571428568</v>
      </c>
      <c r="AQ4" s="1">
        <f t="shared" ref="AQ4:AQ7" si="23">Q49</f>
        <v>0.41584821428571422</v>
      </c>
      <c r="AR4" s="1">
        <f t="shared" ref="AR4:AR7" si="24">U49</f>
        <v>0.21308992346938771</v>
      </c>
    </row>
    <row r="5" spans="1:44" x14ac:dyDescent="0.25">
      <c r="B5">
        <v>4</v>
      </c>
      <c r="C5">
        <v>0.14499999999999999</v>
      </c>
      <c r="D5">
        <v>0.17299999999999999</v>
      </c>
      <c r="F5">
        <v>4</v>
      </c>
      <c r="G5">
        <f t="shared" si="0"/>
        <v>37.518072289156621</v>
      </c>
      <c r="H5">
        <f t="shared" si="1"/>
        <v>35.493975903614455</v>
      </c>
      <c r="K5" t="s">
        <v>10</v>
      </c>
      <c r="L5">
        <f t="shared" si="2"/>
        <v>36.072289156626503</v>
      </c>
      <c r="M5" s="1">
        <f t="shared" si="3"/>
        <v>0.80035391566265057</v>
      </c>
      <c r="O5" t="s">
        <v>27</v>
      </c>
      <c r="P5">
        <f t="shared" si="4"/>
        <v>36.506024096385545</v>
      </c>
      <c r="Q5" s="1">
        <f t="shared" si="5"/>
        <v>0.40498870481927712</v>
      </c>
      <c r="S5" t="s">
        <v>42</v>
      </c>
      <c r="T5">
        <f t="shared" ref="T5:T7" si="25">T4-(T$2-T$8)/6</f>
        <v>35.638554216867462</v>
      </c>
      <c r="U5" s="1">
        <f t="shared" si="6"/>
        <v>0.19768260542168667</v>
      </c>
      <c r="Z5" t="s">
        <v>110</v>
      </c>
      <c r="AA5" s="1">
        <f t="shared" si="7"/>
        <v>0.80035391566265057</v>
      </c>
      <c r="AB5" s="1">
        <f t="shared" si="8"/>
        <v>0.40498870481927712</v>
      </c>
      <c r="AC5" s="1">
        <f t="shared" si="9"/>
        <v>0.19768260542168667</v>
      </c>
      <c r="AD5" s="1">
        <f t="shared" si="10"/>
        <v>0.82361069277108423</v>
      </c>
      <c r="AE5" s="1">
        <f t="shared" si="11"/>
        <v>0.39255835843373493</v>
      </c>
      <c r="AF5" s="1">
        <f t="shared" si="12"/>
        <v>0.1938733057228916</v>
      </c>
      <c r="AG5" s="1">
        <f t="shared" si="13"/>
        <v>0.82280873493975892</v>
      </c>
      <c r="AH5" s="1">
        <f t="shared" si="14"/>
        <v>0.38814759036144569</v>
      </c>
      <c r="AI5" s="1">
        <f t="shared" si="15"/>
        <v>0.19026449548192767</v>
      </c>
      <c r="AJ5" s="1">
        <f t="shared" si="16"/>
        <v>0.82950000000000002</v>
      </c>
      <c r="AK5" s="1">
        <f t="shared" si="17"/>
        <v>0.42438616071428575</v>
      </c>
      <c r="AL5" s="1">
        <f t="shared" si="18"/>
        <v>0.21997767857142858</v>
      </c>
      <c r="AM5" s="1">
        <f t="shared" si="19"/>
        <v>0.83973214285714259</v>
      </c>
      <c r="AN5" s="1">
        <f t="shared" si="20"/>
        <v>0.43443080357142855</v>
      </c>
      <c r="AO5" s="1">
        <f t="shared" si="21"/>
        <v>0.22625558035714283</v>
      </c>
      <c r="AP5" s="1">
        <f t="shared" si="22"/>
        <v>0.84877232142857151</v>
      </c>
      <c r="AQ5" s="1">
        <f t="shared" si="23"/>
        <v>0.40881696428571423</v>
      </c>
      <c r="AR5" s="1">
        <f t="shared" si="24"/>
        <v>0.21115274234693873</v>
      </c>
    </row>
    <row r="6" spans="1:44" x14ac:dyDescent="0.25">
      <c r="B6">
        <v>5</v>
      </c>
      <c r="C6">
        <v>0.161</v>
      </c>
      <c r="D6">
        <v>0.188</v>
      </c>
      <c r="F6">
        <v>5</v>
      </c>
      <c r="G6">
        <f t="shared" si="0"/>
        <v>36.361445783132524</v>
      </c>
      <c r="H6">
        <f t="shared" si="1"/>
        <v>34.409638554216862</v>
      </c>
      <c r="K6" t="s">
        <v>11</v>
      </c>
      <c r="L6">
        <f t="shared" si="2"/>
        <v>35.855421686746986</v>
      </c>
      <c r="M6" s="1">
        <f t="shared" si="3"/>
        <v>0.79554216867469862</v>
      </c>
      <c r="O6" t="s">
        <v>28</v>
      </c>
      <c r="P6">
        <f t="shared" si="4"/>
        <v>36.168674698795186</v>
      </c>
      <c r="Q6" s="1">
        <f t="shared" si="5"/>
        <v>0.40124623493975914</v>
      </c>
      <c r="S6" t="s">
        <v>43</v>
      </c>
      <c r="T6">
        <f t="shared" si="25"/>
        <v>35.277108433734931</v>
      </c>
      <c r="U6" s="1">
        <f t="shared" si="6"/>
        <v>0.19567771084337343</v>
      </c>
      <c r="Z6" t="s">
        <v>111</v>
      </c>
      <c r="AA6" s="1">
        <f t="shared" si="7"/>
        <v>0.79554216867469862</v>
      </c>
      <c r="AB6" s="1">
        <f t="shared" si="8"/>
        <v>0.40124623493975914</v>
      </c>
      <c r="AC6" s="1">
        <f t="shared" si="9"/>
        <v>0.19567771084337343</v>
      </c>
      <c r="AD6" s="1">
        <f t="shared" si="10"/>
        <v>0.81906626506024083</v>
      </c>
      <c r="AE6" s="1">
        <f t="shared" si="11"/>
        <v>0.38894954819277111</v>
      </c>
      <c r="AF6" s="1">
        <f t="shared" si="12"/>
        <v>0.192870858433735</v>
      </c>
      <c r="AG6" s="1">
        <f t="shared" si="13"/>
        <v>0.8179969879518072</v>
      </c>
      <c r="AH6" s="1">
        <f t="shared" si="14"/>
        <v>0.3852070783132529</v>
      </c>
      <c r="AI6" s="1">
        <f t="shared" si="15"/>
        <v>0.18912838855421682</v>
      </c>
      <c r="AJ6" s="1">
        <f t="shared" si="16"/>
        <v>0.82663636363636372</v>
      </c>
      <c r="AK6" s="1">
        <f t="shared" si="17"/>
        <v>0.41651785714285711</v>
      </c>
      <c r="AL6" s="1">
        <f t="shared" si="18"/>
        <v>0.21897321428571428</v>
      </c>
      <c r="AM6" s="1">
        <f t="shared" si="19"/>
        <v>0.82700892857142827</v>
      </c>
      <c r="AN6" s="1">
        <f t="shared" si="20"/>
        <v>0.43225446428571429</v>
      </c>
      <c r="AO6" s="1">
        <f t="shared" si="21"/>
        <v>0.2243303571428571</v>
      </c>
      <c r="AP6" s="1">
        <f t="shared" si="22"/>
        <v>0.84308035714285701</v>
      </c>
      <c r="AQ6" s="1">
        <f t="shared" si="23"/>
        <v>0.40178571428571425</v>
      </c>
      <c r="AR6" s="1">
        <f t="shared" si="24"/>
        <v>0.20921556122448975</v>
      </c>
    </row>
    <row r="7" spans="1:44" x14ac:dyDescent="0.25">
      <c r="B7">
        <v>6</v>
      </c>
      <c r="C7">
        <v>0.16900000000000001</v>
      </c>
      <c r="D7">
        <v>0.191</v>
      </c>
      <c r="F7">
        <v>6</v>
      </c>
      <c r="G7">
        <f t="shared" si="0"/>
        <v>35.783132530120476</v>
      </c>
      <c r="H7">
        <f t="shared" si="1"/>
        <v>34.192771084337345</v>
      </c>
      <c r="K7" t="s">
        <v>12</v>
      </c>
      <c r="L7">
        <f t="shared" si="2"/>
        <v>35.638554216867469</v>
      </c>
      <c r="M7" s="1">
        <f t="shared" si="3"/>
        <v>0.7907304216867469</v>
      </c>
      <c r="O7" t="s">
        <v>29</v>
      </c>
      <c r="P7">
        <f t="shared" si="4"/>
        <v>35.831325301204828</v>
      </c>
      <c r="Q7" s="1">
        <f t="shared" si="5"/>
        <v>0.39750376506024104</v>
      </c>
      <c r="S7" t="s">
        <v>44</v>
      </c>
      <c r="T7">
        <f t="shared" si="25"/>
        <v>34.9156626506024</v>
      </c>
      <c r="U7" s="1">
        <f t="shared" si="6"/>
        <v>0.19367281626506019</v>
      </c>
      <c r="Z7" t="s">
        <v>112</v>
      </c>
      <c r="AA7" s="1">
        <f t="shared" si="7"/>
        <v>0.7907304216867469</v>
      </c>
      <c r="AB7" s="1">
        <f t="shared" si="8"/>
        <v>0.39750376506024104</v>
      </c>
      <c r="AC7" s="1">
        <f t="shared" si="9"/>
        <v>0.19367281626506019</v>
      </c>
      <c r="AD7" s="1">
        <f t="shared" si="10"/>
        <v>0.81452183734939743</v>
      </c>
      <c r="AE7" s="1">
        <f t="shared" si="11"/>
        <v>0.38534073795180723</v>
      </c>
      <c r="AF7" s="1">
        <f t="shared" si="12"/>
        <v>0.19186841114457837</v>
      </c>
      <c r="AG7" s="1">
        <f t="shared" si="13"/>
        <v>0.81318524096385536</v>
      </c>
      <c r="AH7" s="1">
        <f t="shared" si="14"/>
        <v>0.38226656626506017</v>
      </c>
      <c r="AI7" s="1">
        <f t="shared" si="15"/>
        <v>0.187992281626506</v>
      </c>
      <c r="AJ7" s="1">
        <f t="shared" si="16"/>
        <v>0.82377272727272732</v>
      </c>
      <c r="AK7" s="1">
        <f t="shared" si="17"/>
        <v>0.40864955357142851</v>
      </c>
      <c r="AL7" s="1">
        <f t="shared" si="18"/>
        <v>0.21796874999999996</v>
      </c>
      <c r="AM7" s="1">
        <f t="shared" si="19"/>
        <v>0.81428571428571406</v>
      </c>
      <c r="AN7" s="1">
        <f t="shared" si="20"/>
        <v>0.43007812499999992</v>
      </c>
      <c r="AO7" s="1">
        <f t="shared" si="21"/>
        <v>0.22240513392857139</v>
      </c>
      <c r="AP7" s="1">
        <f t="shared" si="22"/>
        <v>0.83738839285714284</v>
      </c>
      <c r="AQ7" s="1">
        <f t="shared" si="23"/>
        <v>0.39475446428571426</v>
      </c>
      <c r="AR7" s="1">
        <f t="shared" si="24"/>
        <v>0.20727838010204075</v>
      </c>
    </row>
    <row r="8" spans="1:44" x14ac:dyDescent="0.25">
      <c r="B8">
        <v>7</v>
      </c>
      <c r="C8">
        <v>0.156</v>
      </c>
      <c r="D8">
        <v>0.186</v>
      </c>
      <c r="F8">
        <v>7</v>
      </c>
      <c r="G8">
        <f t="shared" si="0"/>
        <v>36.722891566265055</v>
      </c>
      <c r="H8">
        <f t="shared" si="1"/>
        <v>34.554216867469876</v>
      </c>
      <c r="L8">
        <v>35.421686746987952</v>
      </c>
      <c r="P8">
        <v>35.493975903614455</v>
      </c>
      <c r="T8">
        <v>34.554216867469876</v>
      </c>
    </row>
    <row r="9" spans="1:44" x14ac:dyDescent="0.25">
      <c r="B9">
        <v>8</v>
      </c>
      <c r="C9">
        <v>0.17299999999999999</v>
      </c>
      <c r="D9">
        <v>0.188</v>
      </c>
      <c r="F9">
        <v>8</v>
      </c>
      <c r="G9">
        <f t="shared" si="0"/>
        <v>35.493975903614455</v>
      </c>
      <c r="H9">
        <f t="shared" si="1"/>
        <v>34.409638554216862</v>
      </c>
    </row>
    <row r="10" spans="1:44" x14ac:dyDescent="0.25">
      <c r="B10">
        <v>9</v>
      </c>
      <c r="C10">
        <v>0.18099999999999999</v>
      </c>
      <c r="D10">
        <v>0.19800000000000001</v>
      </c>
      <c r="F10">
        <v>9</v>
      </c>
      <c r="G10">
        <f t="shared" si="0"/>
        <v>34.915662650602407</v>
      </c>
      <c r="H10">
        <f t="shared" si="1"/>
        <v>33.686746987951807</v>
      </c>
      <c r="L10" t="s">
        <v>14</v>
      </c>
      <c r="M10" t="s">
        <v>13</v>
      </c>
      <c r="P10" t="s">
        <v>14</v>
      </c>
      <c r="Q10" t="s">
        <v>13</v>
      </c>
      <c r="T10" t="s">
        <v>14</v>
      </c>
      <c r="U10" t="s">
        <v>13</v>
      </c>
    </row>
    <row r="11" spans="1:44" x14ac:dyDescent="0.25">
      <c r="B11" t="s">
        <v>2</v>
      </c>
      <c r="C11">
        <v>0.66400000000000003</v>
      </c>
      <c r="L11">
        <v>37.734939759036145</v>
      </c>
      <c r="P11">
        <v>36.361445783132524</v>
      </c>
      <c r="T11">
        <v>35.493975903614455</v>
      </c>
    </row>
    <row r="12" spans="1:44" x14ac:dyDescent="0.25">
      <c r="B12" t="s">
        <v>5</v>
      </c>
      <c r="C12">
        <f>C11*25/48</f>
        <v>0.34583333333333338</v>
      </c>
      <c r="K12" t="s">
        <v>15</v>
      </c>
      <c r="L12">
        <f>L11-(L$11-L$17)/6</f>
        <v>37.53012048192771</v>
      </c>
      <c r="M12" s="1">
        <f>L12*0.00284/3.2/0.04</f>
        <v>0.83269954819277114</v>
      </c>
      <c r="O12" t="s">
        <v>30</v>
      </c>
      <c r="P12">
        <f>P11-(P$11-P$17)/6</f>
        <v>36.036144578313248</v>
      </c>
      <c r="Q12" s="1">
        <f>P12*0.00284/3.2/0.04/2</f>
        <v>0.39977597891566252</v>
      </c>
      <c r="S12" t="s">
        <v>45</v>
      </c>
      <c r="T12">
        <f>T11-(T$11-T$17)/6</f>
        <v>35.313253012048193</v>
      </c>
      <c r="U12" s="1">
        <f>T12*0.00284/3.2/0.04/4</f>
        <v>0.19587820030120481</v>
      </c>
    </row>
    <row r="13" spans="1:44" x14ac:dyDescent="0.25">
      <c r="K13" t="s">
        <v>16</v>
      </c>
      <c r="L13">
        <f t="shared" ref="L13:L16" si="26">L12-(L$11-L$17)/6</f>
        <v>37.325301204819276</v>
      </c>
      <c r="M13" s="1">
        <f t="shared" ref="M13:M16" si="27">L13*0.00284/3.2/0.04</f>
        <v>0.82815512048192763</v>
      </c>
      <c r="O13" t="s">
        <v>31</v>
      </c>
      <c r="P13">
        <f t="shared" ref="P13:P16" si="28">P12-(P$11-P$17)/6</f>
        <v>35.710843373493972</v>
      </c>
      <c r="Q13" s="1">
        <f t="shared" ref="Q13:Q16" si="29">P13*0.00284/3.2/0.04/2</f>
        <v>0.3961671686746987</v>
      </c>
      <c r="S13" t="s">
        <v>46</v>
      </c>
      <c r="T13">
        <f t="shared" ref="T13:T16" si="30">T12-(T$11-T$17)/6</f>
        <v>35.132530120481931</v>
      </c>
      <c r="U13" s="1">
        <f t="shared" ref="U13:U16" si="31">T13*0.00284/3.2/0.04/4</f>
        <v>0.19487575301204821</v>
      </c>
    </row>
    <row r="14" spans="1:44" x14ac:dyDescent="0.25">
      <c r="K14" t="s">
        <v>17</v>
      </c>
      <c r="L14">
        <f t="shared" si="26"/>
        <v>37.120481927710841</v>
      </c>
      <c r="M14" s="1">
        <f t="shared" si="27"/>
        <v>0.82361069277108423</v>
      </c>
      <c r="O14" t="s">
        <v>32</v>
      </c>
      <c r="P14">
        <f t="shared" si="28"/>
        <v>35.385542168674696</v>
      </c>
      <c r="Q14" s="1">
        <f t="shared" si="29"/>
        <v>0.39255835843373493</v>
      </c>
      <c r="S14" t="s">
        <v>47</v>
      </c>
      <c r="T14">
        <f t="shared" si="30"/>
        <v>34.951807228915669</v>
      </c>
      <c r="U14" s="1">
        <f t="shared" si="31"/>
        <v>0.1938733057228916</v>
      </c>
    </row>
    <row r="15" spans="1:44" x14ac:dyDescent="0.25">
      <c r="A15" t="s">
        <v>7</v>
      </c>
      <c r="B15" t="s">
        <v>3</v>
      </c>
      <c r="C15" t="s">
        <v>0</v>
      </c>
      <c r="D15" t="s">
        <v>1</v>
      </c>
      <c r="F15" t="s">
        <v>4</v>
      </c>
      <c r="G15" t="s">
        <v>0</v>
      </c>
      <c r="H15" t="s">
        <v>1</v>
      </c>
      <c r="K15" t="s">
        <v>18</v>
      </c>
      <c r="L15">
        <f t="shared" si="26"/>
        <v>36.915662650602407</v>
      </c>
      <c r="M15" s="1">
        <f t="shared" si="27"/>
        <v>0.81906626506024083</v>
      </c>
      <c r="O15" t="s">
        <v>33</v>
      </c>
      <c r="P15">
        <f t="shared" si="28"/>
        <v>35.060240963855421</v>
      </c>
      <c r="Q15" s="1">
        <f t="shared" si="29"/>
        <v>0.38894954819277111</v>
      </c>
      <c r="S15" t="s">
        <v>48</v>
      </c>
      <c r="T15">
        <f t="shared" si="30"/>
        <v>34.771084337349407</v>
      </c>
      <c r="U15" s="1">
        <f t="shared" si="31"/>
        <v>0.192870858433735</v>
      </c>
    </row>
    <row r="16" spans="1:44" x14ac:dyDescent="0.25">
      <c r="B16">
        <v>1</v>
      </c>
      <c r="C16">
        <v>0.19</v>
      </c>
      <c r="D16">
        <v>0.252</v>
      </c>
      <c r="F16">
        <v>1</v>
      </c>
      <c r="G16">
        <f>(0.672-C16)*25/C$26</f>
        <v>34.428571428571431</v>
      </c>
      <c r="H16">
        <f>(0.672-D16)*25/C$26</f>
        <v>30.000000000000004</v>
      </c>
      <c r="K16" t="s">
        <v>19</v>
      </c>
      <c r="L16">
        <f t="shared" si="26"/>
        <v>36.710843373493972</v>
      </c>
      <c r="M16" s="1">
        <f t="shared" si="27"/>
        <v>0.81452183734939743</v>
      </c>
      <c r="O16" t="s">
        <v>34</v>
      </c>
      <c r="P16">
        <f t="shared" si="28"/>
        <v>34.734939759036145</v>
      </c>
      <c r="Q16" s="1">
        <f t="shared" si="29"/>
        <v>0.38534073795180723</v>
      </c>
      <c r="S16" t="s">
        <v>49</v>
      </c>
      <c r="T16">
        <f t="shared" si="30"/>
        <v>34.590361445783145</v>
      </c>
      <c r="U16" s="1">
        <f t="shared" si="31"/>
        <v>0.19186841114457837</v>
      </c>
    </row>
    <row r="17" spans="1:24" x14ac:dyDescent="0.25">
      <c r="B17">
        <v>2</v>
      </c>
      <c r="C17">
        <v>0.23499999999999999</v>
      </c>
      <c r="D17">
        <v>0.27300000000000002</v>
      </c>
      <c r="F17">
        <v>2</v>
      </c>
      <c r="G17">
        <f t="shared" ref="G17:G22" si="32">(0.672-C17)*25/C$26</f>
        <v>31.214285714285712</v>
      </c>
      <c r="H17">
        <f t="shared" ref="H17:H24" si="33">(0.672-D17)*25/C$26</f>
        <v>28.5</v>
      </c>
      <c r="L17">
        <v>36.506024096385538</v>
      </c>
      <c r="P17">
        <v>34.409638554216862</v>
      </c>
      <c r="T17">
        <v>34.409638554216862</v>
      </c>
    </row>
    <row r="18" spans="1:24" x14ac:dyDescent="0.25">
      <c r="B18">
        <v>3</v>
      </c>
      <c r="C18">
        <v>0.24099999999999999</v>
      </c>
      <c r="D18">
        <v>0.25800000000000001</v>
      </c>
      <c r="F18">
        <v>3</v>
      </c>
      <c r="G18">
        <f t="shared" si="32"/>
        <v>30.785714285714288</v>
      </c>
      <c r="H18">
        <f t="shared" si="33"/>
        <v>29.571428571428573</v>
      </c>
    </row>
    <row r="19" spans="1:24" x14ac:dyDescent="0.25">
      <c r="B19">
        <v>4</v>
      </c>
      <c r="C19">
        <v>0.22600000000000001</v>
      </c>
      <c r="D19">
        <v>0.27300000000000002</v>
      </c>
      <c r="F19">
        <v>4</v>
      </c>
      <c r="G19">
        <f t="shared" si="32"/>
        <v>31.857142857142861</v>
      </c>
      <c r="H19">
        <f t="shared" si="33"/>
        <v>28.5</v>
      </c>
      <c r="L19" t="s">
        <v>14</v>
      </c>
      <c r="M19" t="s">
        <v>13</v>
      </c>
      <c r="P19" t="s">
        <v>14</v>
      </c>
      <c r="Q19" t="s">
        <v>13</v>
      </c>
      <c r="T19" t="s">
        <v>14</v>
      </c>
      <c r="U19" t="s">
        <v>13</v>
      </c>
    </row>
    <row r="20" spans="1:24" ht="15.75" thickBot="1" x14ac:dyDescent="0.3">
      <c r="B20">
        <v>5</v>
      </c>
      <c r="C20">
        <v>0.23300000000000001</v>
      </c>
      <c r="D20">
        <v>0.246</v>
      </c>
      <c r="F20">
        <v>5</v>
      </c>
      <c r="G20">
        <f t="shared" si="32"/>
        <v>31.357142857142858</v>
      </c>
      <c r="H20">
        <f t="shared" si="33"/>
        <v>30.428571428571427</v>
      </c>
      <c r="L20">
        <v>37.807228915662648</v>
      </c>
      <c r="P20">
        <v>35.783132530120476</v>
      </c>
      <c r="T20">
        <v>34.915662650602407</v>
      </c>
    </row>
    <row r="21" spans="1:24" ht="15.75" thickBot="1" x14ac:dyDescent="0.3">
      <c r="B21">
        <v>6</v>
      </c>
      <c r="C21">
        <v>0.24399999999999999</v>
      </c>
      <c r="D21">
        <v>0.28599999999999998</v>
      </c>
      <c r="F21">
        <v>6</v>
      </c>
      <c r="G21">
        <f t="shared" si="32"/>
        <v>30.571428571428573</v>
      </c>
      <c r="H21">
        <f t="shared" si="33"/>
        <v>27.571428571428577</v>
      </c>
      <c r="K21" t="s">
        <v>20</v>
      </c>
      <c r="L21">
        <f>L20-(L$20-L$26)/6</f>
        <v>37.518072289156621</v>
      </c>
      <c r="M21" s="1">
        <f>L21*0.00284/3.2/0.04</f>
        <v>0.83243222891566238</v>
      </c>
      <c r="O21" t="s">
        <v>35</v>
      </c>
      <c r="P21">
        <f>P20-(P$20-P$26)/6</f>
        <v>35.518072289156621</v>
      </c>
      <c r="Q21" s="1">
        <f>P21*0.00284/3.2/0.04/2</f>
        <v>0.39402861445783122</v>
      </c>
      <c r="S21" s="13" t="s">
        <v>50</v>
      </c>
      <c r="T21" s="14">
        <f>T20-(T$20-T$26)/6</f>
        <v>34.710843373493972</v>
      </c>
      <c r="U21" s="15">
        <f>T21*0.00284/3.2/0.04/4</f>
        <v>0.19253670933734937</v>
      </c>
      <c r="V21" t="s">
        <v>50</v>
      </c>
      <c r="W21" s="1">
        <v>29.204081632653054</v>
      </c>
      <c r="X21" s="1">
        <v>0.20534119897959177</v>
      </c>
    </row>
    <row r="22" spans="1:24" x14ac:dyDescent="0.25">
      <c r="B22">
        <v>7</v>
      </c>
      <c r="C22">
        <v>0.22800000000000001</v>
      </c>
      <c r="D22">
        <v>0.24</v>
      </c>
      <c r="F22">
        <v>7</v>
      </c>
      <c r="G22">
        <f t="shared" si="32"/>
        <v>31.714285714285715</v>
      </c>
      <c r="H22">
        <f t="shared" si="33"/>
        <v>30.857142857142858</v>
      </c>
      <c r="K22" t="s">
        <v>21</v>
      </c>
      <c r="L22">
        <f t="shared" ref="L22:L25" si="34">L21-(L$2-L$8)/6</f>
        <v>37.301204819277103</v>
      </c>
      <c r="M22" s="1">
        <f t="shared" ref="M22:M25" si="35">L22*0.00284/3.2/0.04</f>
        <v>0.82762048192771065</v>
      </c>
      <c r="O22" t="s">
        <v>36</v>
      </c>
      <c r="P22">
        <f t="shared" ref="P22:P25" si="36">P21-(P$20-P$26)/6</f>
        <v>35.253012048192765</v>
      </c>
      <c r="Q22" s="1">
        <f t="shared" ref="Q22:Q25" si="37">P22*0.00284/3.2/0.04/2</f>
        <v>0.39108810240963843</v>
      </c>
      <c r="S22" t="s">
        <v>51</v>
      </c>
      <c r="T22" s="2">
        <f t="shared" ref="T22:T25" si="38">T21-(T$20-T$26)/6</f>
        <v>34.506024096385538</v>
      </c>
      <c r="U22" s="1">
        <f t="shared" ref="U22:U25" si="39">T22*0.00284/3.2/0.04/4</f>
        <v>0.19140060240963855</v>
      </c>
    </row>
    <row r="23" spans="1:24" x14ac:dyDescent="0.25">
      <c r="B23">
        <v>8</v>
      </c>
      <c r="C23">
        <v>0.21</v>
      </c>
      <c r="D23">
        <v>0.23300000000000001</v>
      </c>
      <c r="F23">
        <v>8</v>
      </c>
      <c r="G23">
        <f>(0.672-C23)*25/C$26</f>
        <v>33.000000000000007</v>
      </c>
      <c r="H23">
        <f t="shared" si="33"/>
        <v>31.357142857142858</v>
      </c>
      <c r="K23" t="s">
        <v>22</v>
      </c>
      <c r="L23">
        <f t="shared" si="34"/>
        <v>37.084337349397586</v>
      </c>
      <c r="M23" s="1">
        <f t="shared" si="35"/>
        <v>0.82280873493975892</v>
      </c>
      <c r="O23" t="s">
        <v>37</v>
      </c>
      <c r="P23">
        <f t="shared" si="36"/>
        <v>34.98795180722891</v>
      </c>
      <c r="Q23" s="1">
        <f t="shared" si="37"/>
        <v>0.38814759036144569</v>
      </c>
      <c r="S23" t="s">
        <v>52</v>
      </c>
      <c r="T23" s="2">
        <f t="shared" si="38"/>
        <v>34.301204819277103</v>
      </c>
      <c r="U23" s="1">
        <f t="shared" si="39"/>
        <v>0.19026449548192767</v>
      </c>
    </row>
    <row r="24" spans="1:24" x14ac:dyDescent="0.25">
      <c r="B24">
        <v>9</v>
      </c>
      <c r="C24">
        <v>0.24</v>
      </c>
      <c r="D24">
        <v>0.26700000000000002</v>
      </c>
      <c r="F24">
        <v>9</v>
      </c>
      <c r="G24">
        <f>(0.672-C24)*25/C$26</f>
        <v>30.857142857142858</v>
      </c>
      <c r="H24">
        <f t="shared" si="33"/>
        <v>28.928571428571427</v>
      </c>
      <c r="K24" t="s">
        <v>23</v>
      </c>
      <c r="L24">
        <f t="shared" si="34"/>
        <v>36.867469879518069</v>
      </c>
      <c r="M24" s="1">
        <f t="shared" si="35"/>
        <v>0.8179969879518072</v>
      </c>
      <c r="O24" t="s">
        <v>38</v>
      </c>
      <c r="P24">
        <f t="shared" si="36"/>
        <v>34.722891566265055</v>
      </c>
      <c r="Q24" s="1">
        <f t="shared" si="37"/>
        <v>0.3852070783132529</v>
      </c>
      <c r="S24" t="s">
        <v>53</v>
      </c>
      <c r="T24" s="2">
        <f t="shared" si="38"/>
        <v>34.096385542168669</v>
      </c>
      <c r="U24" s="1">
        <f t="shared" si="39"/>
        <v>0.18912838855421682</v>
      </c>
    </row>
    <row r="25" spans="1:24" x14ac:dyDescent="0.25">
      <c r="B25" t="s">
        <v>2</v>
      </c>
      <c r="C25">
        <v>0.67200000000000004</v>
      </c>
      <c r="K25" t="s">
        <v>24</v>
      </c>
      <c r="L25">
        <f t="shared" si="34"/>
        <v>36.650602409638552</v>
      </c>
      <c r="M25" s="1">
        <f t="shared" si="35"/>
        <v>0.81318524096385536</v>
      </c>
      <c r="O25" t="s">
        <v>39</v>
      </c>
      <c r="P25">
        <f t="shared" si="36"/>
        <v>34.4578313253012</v>
      </c>
      <c r="Q25" s="1">
        <f t="shared" si="37"/>
        <v>0.38226656626506017</v>
      </c>
      <c r="S25" t="s">
        <v>54</v>
      </c>
      <c r="T25" s="2">
        <f t="shared" si="38"/>
        <v>33.891566265060234</v>
      </c>
      <c r="U25" s="1">
        <f t="shared" si="39"/>
        <v>0.187992281626506</v>
      </c>
    </row>
    <row r="26" spans="1:24" x14ac:dyDescent="0.25">
      <c r="B26" t="s">
        <v>5</v>
      </c>
      <c r="C26">
        <f>C25*25/48</f>
        <v>0.35000000000000003</v>
      </c>
      <c r="L26">
        <v>36.072289156626503</v>
      </c>
      <c r="P26">
        <v>34.192771084337345</v>
      </c>
      <c r="T26">
        <v>33.686746987951807</v>
      </c>
    </row>
    <row r="28" spans="1:24" x14ac:dyDescent="0.25">
      <c r="A28" t="s">
        <v>100</v>
      </c>
      <c r="B28" t="s">
        <v>3</v>
      </c>
      <c r="C28" t="s">
        <v>0</v>
      </c>
      <c r="D28" t="s">
        <v>1</v>
      </c>
      <c r="F28" t="s">
        <v>4</v>
      </c>
      <c r="G28" t="s">
        <v>0</v>
      </c>
      <c r="H28" t="s">
        <v>1</v>
      </c>
      <c r="K28" t="s">
        <v>102</v>
      </c>
      <c r="L28" t="s">
        <v>14</v>
      </c>
      <c r="M28" t="s">
        <v>13</v>
      </c>
      <c r="P28" t="s">
        <v>14</v>
      </c>
      <c r="Q28" t="s">
        <v>13</v>
      </c>
      <c r="T28" t="s">
        <v>14</v>
      </c>
      <c r="U28" t="s">
        <v>13</v>
      </c>
    </row>
    <row r="29" spans="1:24" x14ac:dyDescent="0.25">
      <c r="C29">
        <v>0.221</v>
      </c>
      <c r="D29">
        <v>0.23</v>
      </c>
      <c r="G29">
        <f>(0.66-C29)*25/C$31</f>
        <v>31.927272727272733</v>
      </c>
      <c r="H29">
        <f>(0.66-D29)*25/C$31</f>
        <v>31.272727272727277</v>
      </c>
      <c r="L29">
        <v>31.927272727272733</v>
      </c>
      <c r="P29">
        <v>31.857142857142861</v>
      </c>
      <c r="T29">
        <v>31.714285714285715</v>
      </c>
    </row>
    <row r="30" spans="1:24" x14ac:dyDescent="0.25">
      <c r="B30" t="s">
        <v>2</v>
      </c>
      <c r="C30">
        <v>0.66</v>
      </c>
      <c r="K30" t="s">
        <v>55</v>
      </c>
      <c r="L30">
        <f>L29-(L$29-L$35)/6</f>
        <v>31.818181818181824</v>
      </c>
      <c r="M30" s="1">
        <f>L30*0.00336/3.2/0.04</f>
        <v>0.83522727272727271</v>
      </c>
      <c r="O30" t="s">
        <v>70</v>
      </c>
      <c r="P30">
        <f>P29-(P$29-P$35)/6</f>
        <v>31.297619047619051</v>
      </c>
      <c r="Q30" s="1">
        <f>P30*0.0036/3.2/0.04/2</f>
        <v>0.44012276785714288</v>
      </c>
      <c r="S30" t="s">
        <v>85</v>
      </c>
      <c r="T30">
        <f>T29-(T$29-T$35)/6</f>
        <v>31.571428571428573</v>
      </c>
      <c r="U30" s="1">
        <f>T30*0.0036/3.2/0.04/4</f>
        <v>0.22198660714285715</v>
      </c>
    </row>
    <row r="31" spans="1:24" x14ac:dyDescent="0.25">
      <c r="B31" t="s">
        <v>5</v>
      </c>
      <c r="C31">
        <f>C30*25/48</f>
        <v>0.34375</v>
      </c>
      <c r="K31" t="s">
        <v>56</v>
      </c>
      <c r="L31">
        <f>L30-(L$29-L$35)/6</f>
        <v>31.709090909090914</v>
      </c>
      <c r="M31" s="1">
        <f t="shared" ref="M31:M34" si="40">L31*0.00336/3.2/0.04</f>
        <v>0.83236363636363642</v>
      </c>
      <c r="O31" t="s">
        <v>71</v>
      </c>
      <c r="P31">
        <f t="shared" ref="P31:P34" si="41">P30-(P$29-P$35)/6</f>
        <v>30.738095238095241</v>
      </c>
      <c r="Q31" s="1">
        <f t="shared" ref="Q31:Q34" si="42">P31*0.0036/3.2/0.04/2</f>
        <v>0.43225446428571429</v>
      </c>
      <c r="S31" t="s">
        <v>86</v>
      </c>
      <c r="T31">
        <f t="shared" ref="T31:T34" si="43">T30-(T$29-T$35)/6</f>
        <v>31.428571428571431</v>
      </c>
      <c r="U31" s="1">
        <f t="shared" ref="U31:U34" si="44">T31*0.0036/3.2/0.04/4</f>
        <v>0.22098214285714285</v>
      </c>
    </row>
    <row r="32" spans="1:24" x14ac:dyDescent="0.25">
      <c r="K32" t="s">
        <v>57</v>
      </c>
      <c r="L32">
        <f>L31-(L$29-L$35)/6</f>
        <v>31.600000000000005</v>
      </c>
      <c r="M32" s="1">
        <f t="shared" si="40"/>
        <v>0.82950000000000002</v>
      </c>
      <c r="O32" t="s">
        <v>72</v>
      </c>
      <c r="P32">
        <f t="shared" si="41"/>
        <v>30.178571428571431</v>
      </c>
      <c r="Q32" s="1">
        <f t="shared" si="42"/>
        <v>0.42438616071428575</v>
      </c>
      <c r="S32" t="s">
        <v>87</v>
      </c>
      <c r="T32">
        <f t="shared" si="43"/>
        <v>31.285714285714288</v>
      </c>
      <c r="U32" s="1">
        <f t="shared" si="44"/>
        <v>0.21997767857142858</v>
      </c>
    </row>
    <row r="33" spans="11:21" x14ac:dyDescent="0.25">
      <c r="K33" t="s">
        <v>58</v>
      </c>
      <c r="L33">
        <f>L32-(L$29-L$35)/6</f>
        <v>31.490909090909096</v>
      </c>
      <c r="M33" s="1">
        <f t="shared" si="40"/>
        <v>0.82663636363636372</v>
      </c>
      <c r="O33" t="s">
        <v>73</v>
      </c>
      <c r="P33">
        <f t="shared" si="41"/>
        <v>29.61904761904762</v>
      </c>
      <c r="Q33" s="1">
        <f t="shared" si="42"/>
        <v>0.41651785714285711</v>
      </c>
      <c r="S33" t="s">
        <v>88</v>
      </c>
      <c r="T33">
        <f t="shared" si="43"/>
        <v>31.142857142857146</v>
      </c>
      <c r="U33" s="1">
        <f t="shared" si="44"/>
        <v>0.21897321428571428</v>
      </c>
    </row>
    <row r="34" spans="11:21" x14ac:dyDescent="0.25">
      <c r="K34" t="s">
        <v>59</v>
      </c>
      <c r="L34">
        <f>L33-(L$29-L$35)/6</f>
        <v>31.381818181818186</v>
      </c>
      <c r="M34" s="1">
        <f t="shared" si="40"/>
        <v>0.82377272727272732</v>
      </c>
      <c r="O34" t="s">
        <v>74</v>
      </c>
      <c r="P34">
        <f t="shared" si="41"/>
        <v>29.05952380952381</v>
      </c>
      <c r="Q34" s="1">
        <f t="shared" si="42"/>
        <v>0.40864955357142851</v>
      </c>
      <c r="S34" t="s">
        <v>89</v>
      </c>
      <c r="T34">
        <f t="shared" si="43"/>
        <v>31.000000000000004</v>
      </c>
      <c r="U34" s="1">
        <f t="shared" si="44"/>
        <v>0.21796874999999996</v>
      </c>
    </row>
    <row r="35" spans="11:21" x14ac:dyDescent="0.25">
      <c r="L35">
        <v>31.272727272727277</v>
      </c>
      <c r="P35">
        <v>28.5</v>
      </c>
      <c r="T35">
        <v>30.857142857142858</v>
      </c>
    </row>
    <row r="37" spans="11:21" x14ac:dyDescent="0.25">
      <c r="L37" t="s">
        <v>14</v>
      </c>
      <c r="M37" t="s">
        <v>13</v>
      </c>
      <c r="P37" t="s">
        <v>14</v>
      </c>
      <c r="Q37" t="s">
        <v>13</v>
      </c>
      <c r="T37" t="s">
        <v>14</v>
      </c>
      <c r="U37" t="s">
        <v>13</v>
      </c>
    </row>
    <row r="38" spans="11:21" x14ac:dyDescent="0.25">
      <c r="L38">
        <v>31.214285714285712</v>
      </c>
      <c r="P38">
        <v>31.357142857142858</v>
      </c>
      <c r="T38">
        <v>33.000000000000007</v>
      </c>
    </row>
    <row r="39" spans="11:21" x14ac:dyDescent="0.25">
      <c r="K39" t="s">
        <v>60</v>
      </c>
      <c r="L39">
        <f>L38-(L$38-L$44)/6</f>
        <v>30.761904761904759</v>
      </c>
      <c r="M39" s="1">
        <f>L39*0.0036/3.2/0.04</f>
        <v>0.86517857142857124</v>
      </c>
      <c r="O39" t="s">
        <v>75</v>
      </c>
      <c r="P39">
        <f>P38-(P$38-P$44)/6</f>
        <v>31.202380952380953</v>
      </c>
      <c r="Q39" s="1">
        <f>P39*0.0036/3.2/0.04/2</f>
        <v>0.43878348214285712</v>
      </c>
      <c r="S39" t="s">
        <v>90</v>
      </c>
      <c r="T39">
        <f>T38-(T$38-T$44)/6</f>
        <v>32.726190476190482</v>
      </c>
      <c r="U39" s="1">
        <f>T39*0.0036/3.2/0.04/4</f>
        <v>0.23010602678571429</v>
      </c>
    </row>
    <row r="40" spans="11:21" x14ac:dyDescent="0.25">
      <c r="K40" t="s">
        <v>61</v>
      </c>
      <c r="L40">
        <f t="shared" ref="L40:L43" si="45">L39-(L$38-L$44)/6</f>
        <v>30.309523809523807</v>
      </c>
      <c r="M40" s="1">
        <f t="shared" ref="M40:M43" si="46">L40*0.0036/3.2/0.04</f>
        <v>0.85245535714285703</v>
      </c>
      <c r="O40" t="s">
        <v>76</v>
      </c>
      <c r="P40">
        <f t="shared" ref="P40:P43" si="47">P39-(P$38-P$44)/6</f>
        <v>31.047619047619047</v>
      </c>
      <c r="Q40" s="1">
        <f>P40*0.0036/3.2/0.04/2</f>
        <v>0.4366071428571428</v>
      </c>
      <c r="S40" t="s">
        <v>91</v>
      </c>
      <c r="T40">
        <f t="shared" ref="T40:T43" si="48">T39-(T$38-T$44)/6</f>
        <v>32.452380952380956</v>
      </c>
      <c r="U40" s="1">
        <f t="shared" ref="U40:U43" si="49">T40*0.0036/3.2/0.04/4</f>
        <v>0.22818080357142859</v>
      </c>
    </row>
    <row r="41" spans="11:21" x14ac:dyDescent="0.25">
      <c r="K41" t="s">
        <v>62</v>
      </c>
      <c r="L41">
        <f t="shared" si="45"/>
        <v>29.857142857142854</v>
      </c>
      <c r="M41" s="1">
        <f t="shared" si="46"/>
        <v>0.83973214285714259</v>
      </c>
      <c r="O41" t="s">
        <v>77</v>
      </c>
      <c r="P41">
        <f t="shared" si="47"/>
        <v>30.892857142857142</v>
      </c>
      <c r="Q41" s="1">
        <f t="shared" ref="Q40:Q43" si="50">P41*0.0036/3.2/0.04/2</f>
        <v>0.43443080357142855</v>
      </c>
      <c r="S41" t="s">
        <v>92</v>
      </c>
      <c r="T41">
        <f t="shared" si="48"/>
        <v>32.178571428571431</v>
      </c>
      <c r="U41" s="1">
        <f t="shared" si="49"/>
        <v>0.22625558035714283</v>
      </c>
    </row>
    <row r="42" spans="11:21" x14ac:dyDescent="0.25">
      <c r="K42" t="s">
        <v>63</v>
      </c>
      <c r="L42">
        <f t="shared" si="45"/>
        <v>29.404761904761902</v>
      </c>
      <c r="M42" s="1">
        <f t="shared" si="46"/>
        <v>0.82700892857142827</v>
      </c>
      <c r="O42" t="s">
        <v>78</v>
      </c>
      <c r="P42">
        <f t="shared" si="47"/>
        <v>30.738095238095237</v>
      </c>
      <c r="Q42" s="1">
        <f t="shared" si="50"/>
        <v>0.43225446428571429</v>
      </c>
      <c r="S42" t="s">
        <v>93</v>
      </c>
      <c r="T42">
        <f t="shared" si="48"/>
        <v>31.904761904761905</v>
      </c>
      <c r="U42" s="1">
        <f t="shared" si="49"/>
        <v>0.2243303571428571</v>
      </c>
    </row>
    <row r="43" spans="11:21" x14ac:dyDescent="0.25">
      <c r="K43" t="s">
        <v>64</v>
      </c>
      <c r="L43">
        <f t="shared" si="45"/>
        <v>28.952380952380949</v>
      </c>
      <c r="M43" s="1">
        <f t="shared" si="46"/>
        <v>0.81428571428571406</v>
      </c>
      <c r="O43" t="s">
        <v>79</v>
      </c>
      <c r="P43">
        <f t="shared" si="47"/>
        <v>30.583333333333332</v>
      </c>
      <c r="Q43" s="1">
        <f t="shared" si="50"/>
        <v>0.43007812499999992</v>
      </c>
      <c r="S43" t="s">
        <v>94</v>
      </c>
      <c r="T43">
        <f t="shared" si="48"/>
        <v>31.63095238095238</v>
      </c>
      <c r="U43" s="1">
        <f t="shared" si="49"/>
        <v>0.22240513392857139</v>
      </c>
    </row>
    <row r="44" spans="11:21" x14ac:dyDescent="0.25">
      <c r="L44">
        <v>28.5</v>
      </c>
      <c r="P44">
        <v>30.428571428571427</v>
      </c>
      <c r="T44">
        <v>31.357142857142858</v>
      </c>
    </row>
    <row r="46" spans="11:21" x14ac:dyDescent="0.25">
      <c r="L46" t="s">
        <v>14</v>
      </c>
      <c r="M46" t="s">
        <v>13</v>
      </c>
      <c r="P46" t="s">
        <v>14</v>
      </c>
      <c r="Q46" t="s">
        <v>13</v>
      </c>
      <c r="T46" t="s">
        <v>14</v>
      </c>
      <c r="U46" t="s">
        <v>13</v>
      </c>
    </row>
    <row r="47" spans="11:21" x14ac:dyDescent="0.25">
      <c r="L47">
        <v>30.785714285714288</v>
      </c>
      <c r="P47">
        <v>30.571428571428573</v>
      </c>
      <c r="T47">
        <v>30.857142857142858</v>
      </c>
    </row>
    <row r="48" spans="11:21" x14ac:dyDescent="0.25">
      <c r="K48" t="s">
        <v>65</v>
      </c>
      <c r="L48">
        <f>L47-(L$47-L$53)/6</f>
        <v>30.583333333333336</v>
      </c>
      <c r="M48" s="1">
        <f>L48*0.0036/3.2/0.04</f>
        <v>0.86015624999999996</v>
      </c>
      <c r="O48" t="s">
        <v>80</v>
      </c>
      <c r="P48">
        <f>P47-(P$47-P$53)/6</f>
        <v>30.071428571428573</v>
      </c>
      <c r="Q48" s="1">
        <f>P48*0.0036/3.2/0.04/2</f>
        <v>0.42287946428571427</v>
      </c>
      <c r="S48" t="s">
        <v>95</v>
      </c>
      <c r="T48">
        <f>T47-(T$47-T$54)/7</f>
        <v>30.581632653061224</v>
      </c>
      <c r="U48" s="1">
        <f>T48*0.0036/3.2/0.04/4</f>
        <v>0.21502710459183672</v>
      </c>
    </row>
    <row r="49" spans="11:28" x14ac:dyDescent="0.25">
      <c r="K49" t="s">
        <v>66</v>
      </c>
      <c r="L49">
        <f t="shared" ref="L49:L52" si="51">L48-(L$47-L$53)/6</f>
        <v>30.380952380952383</v>
      </c>
      <c r="M49" s="1">
        <f t="shared" ref="M49:M52" si="52">L49*0.0036/3.2/0.04</f>
        <v>0.85446428571428568</v>
      </c>
      <c r="O49" t="s">
        <v>81</v>
      </c>
      <c r="P49">
        <f t="shared" ref="P49:P52" si="53">P48-(P$47-P$53)/6</f>
        <v>29.571428571428573</v>
      </c>
      <c r="Q49" s="1">
        <f t="shared" ref="Q49:Q52" si="54">P49*0.0036/3.2/0.04/2</f>
        <v>0.41584821428571422</v>
      </c>
      <c r="S49" t="s">
        <v>96</v>
      </c>
      <c r="T49">
        <f t="shared" ref="T49:T53" si="55">T48-(T$47-T$54)/7</f>
        <v>30.30612244897959</v>
      </c>
      <c r="U49" s="1">
        <f t="shared" ref="U49:U53" si="56">T49*0.0036/3.2/0.04/4</f>
        <v>0.21308992346938771</v>
      </c>
    </row>
    <row r="50" spans="11:28" x14ac:dyDescent="0.25">
      <c r="K50" t="s">
        <v>67</v>
      </c>
      <c r="L50">
        <f t="shared" si="51"/>
        <v>30.178571428571431</v>
      </c>
      <c r="M50" s="1">
        <f t="shared" si="52"/>
        <v>0.84877232142857151</v>
      </c>
      <c r="O50" t="s">
        <v>82</v>
      </c>
      <c r="P50">
        <f t="shared" si="53"/>
        <v>29.071428571428573</v>
      </c>
      <c r="Q50" s="1">
        <f t="shared" si="54"/>
        <v>0.40881696428571423</v>
      </c>
      <c r="S50" t="s">
        <v>97</v>
      </c>
      <c r="T50">
        <f t="shared" si="55"/>
        <v>30.030612244897956</v>
      </c>
      <c r="U50" s="1">
        <f t="shared" si="56"/>
        <v>0.21115274234693873</v>
      </c>
    </row>
    <row r="51" spans="11:28" x14ac:dyDescent="0.25">
      <c r="K51" t="s">
        <v>68</v>
      </c>
      <c r="L51">
        <f t="shared" si="51"/>
        <v>29.976190476190478</v>
      </c>
      <c r="M51" s="1">
        <f t="shared" si="52"/>
        <v>0.84308035714285701</v>
      </c>
      <c r="O51" t="s">
        <v>83</v>
      </c>
      <c r="P51">
        <f t="shared" si="53"/>
        <v>28.571428571428573</v>
      </c>
      <c r="Q51" s="1">
        <f t="shared" si="54"/>
        <v>0.40178571428571425</v>
      </c>
      <c r="S51" t="s">
        <v>98</v>
      </c>
      <c r="T51">
        <f t="shared" si="55"/>
        <v>29.755102040816322</v>
      </c>
      <c r="U51" s="1">
        <f t="shared" si="56"/>
        <v>0.20921556122448975</v>
      </c>
    </row>
    <row r="52" spans="11:28" x14ac:dyDescent="0.25">
      <c r="K52" t="s">
        <v>69</v>
      </c>
      <c r="L52">
        <f t="shared" si="51"/>
        <v>29.773809523809526</v>
      </c>
      <c r="M52" s="1">
        <f t="shared" si="52"/>
        <v>0.83738839285714284</v>
      </c>
      <c r="O52" t="s">
        <v>84</v>
      </c>
      <c r="P52">
        <f t="shared" si="53"/>
        <v>28.071428571428573</v>
      </c>
      <c r="Q52" s="1">
        <f t="shared" si="54"/>
        <v>0.39475446428571426</v>
      </c>
      <c r="S52" t="s">
        <v>99</v>
      </c>
      <c r="T52">
        <f t="shared" si="55"/>
        <v>29.479591836734688</v>
      </c>
      <c r="U52" s="1">
        <f t="shared" si="56"/>
        <v>0.20727838010204075</v>
      </c>
      <c r="AB52">
        <v>4</v>
      </c>
    </row>
    <row r="53" spans="11:28" x14ac:dyDescent="0.25">
      <c r="L53">
        <v>29.571428571428573</v>
      </c>
      <c r="P53">
        <v>27.571428571428577</v>
      </c>
      <c r="S53" t="s">
        <v>50</v>
      </c>
      <c r="T53">
        <f t="shared" si="55"/>
        <v>29.204081632653054</v>
      </c>
      <c r="U53" s="1">
        <f t="shared" si="56"/>
        <v>0.20534119897959177</v>
      </c>
    </row>
    <row r="54" spans="11:28" x14ac:dyDescent="0.25">
      <c r="T54">
        <v>28.928571428571427</v>
      </c>
    </row>
    <row r="57" spans="11:28" ht="15.75" thickBot="1" x14ac:dyDescent="0.3"/>
    <row r="58" spans="11:28" ht="15.75" thickTop="1" x14ac:dyDescent="0.25">
      <c r="K58" s="4" t="s">
        <v>101</v>
      </c>
      <c r="L58" s="5" t="s">
        <v>14</v>
      </c>
      <c r="M58" s="6" t="s">
        <v>13</v>
      </c>
    </row>
    <row r="59" spans="11:28" x14ac:dyDescent="0.25">
      <c r="K59" s="7"/>
      <c r="L59" s="3">
        <v>34.428571428571431</v>
      </c>
      <c r="M59" s="8"/>
    </row>
    <row r="60" spans="11:28" x14ac:dyDescent="0.25">
      <c r="K60" s="7" t="s">
        <v>55</v>
      </c>
      <c r="L60" s="3">
        <f>L59-(L$59-L$65)/6</f>
        <v>33.69047619047619</v>
      </c>
      <c r="M60" s="9">
        <f>L60*0.0036/3.2/0.04</f>
        <v>0.94754464285714268</v>
      </c>
    </row>
    <row r="61" spans="11:28" x14ac:dyDescent="0.25">
      <c r="K61" s="7" t="s">
        <v>56</v>
      </c>
      <c r="L61" s="3">
        <f>L60-(L$59-L$65)/6</f>
        <v>32.952380952380949</v>
      </c>
      <c r="M61" s="9">
        <f t="shared" ref="M61:M64" si="57">L61*0.0036/3.2/0.04</f>
        <v>0.92678571428571421</v>
      </c>
    </row>
    <row r="62" spans="11:28" x14ac:dyDescent="0.25">
      <c r="K62" s="7" t="s">
        <v>57</v>
      </c>
      <c r="L62" s="3">
        <f>L61-(L$59-L$65)/6</f>
        <v>32.214285714285708</v>
      </c>
      <c r="M62" s="9">
        <f t="shared" si="57"/>
        <v>0.90602678571428552</v>
      </c>
    </row>
    <row r="63" spans="11:28" x14ac:dyDescent="0.25">
      <c r="K63" s="7" t="s">
        <v>58</v>
      </c>
      <c r="L63" s="3">
        <f>L62-(L$59-L$65)/6</f>
        <v>31.476190476190471</v>
      </c>
      <c r="M63" s="9">
        <f t="shared" si="57"/>
        <v>0.88526785714285683</v>
      </c>
    </row>
    <row r="64" spans="11:28" x14ac:dyDescent="0.25">
      <c r="K64" s="7" t="s">
        <v>59</v>
      </c>
      <c r="L64" s="3">
        <f>L63-(L$59-L$65)/6</f>
        <v>30.738095238095234</v>
      </c>
      <c r="M64" s="9">
        <f t="shared" si="57"/>
        <v>0.86450892857142836</v>
      </c>
    </row>
    <row r="65" spans="11:13" ht="15.75" thickBot="1" x14ac:dyDescent="0.3">
      <c r="K65" s="10"/>
      <c r="L65" s="11">
        <v>30.000000000000004</v>
      </c>
      <c r="M65" s="12"/>
    </row>
    <row r="66" spans="11:13" ht="15.75" thickTop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zhaoyd</dc:creator>
  <cp:lastModifiedBy>Gijn, Koen van</cp:lastModifiedBy>
  <dcterms:created xsi:type="dcterms:W3CDTF">2015-06-05T18:19:34Z</dcterms:created>
  <dcterms:modified xsi:type="dcterms:W3CDTF">2022-08-23T10:23:32Z</dcterms:modified>
</cp:coreProperties>
</file>