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ooker-my.sharepoint.com/personal/m_thissen_quooker_nl/Documents/Documents/Water SSA/0. Report/Appendices/"/>
    </mc:Choice>
  </mc:AlternateContent>
  <xr:revisionPtr revIDLastSave="160" documentId="8_{072F8CB5-42C0-4B7F-BD83-CD3417A1E2ED}" xr6:coauthVersionLast="47" xr6:coauthVersionMax="47" xr10:uidLastSave="{F27D7B28-14CB-45FD-9372-19BFCCE22467}"/>
  <bookViews>
    <workbookView xWindow="1170" yWindow="1620" windowWidth="21600" windowHeight="11505" activeTab="1" xr2:uid="{6C2D6083-AF3C-4B4B-93F8-F26797D7AC90}"/>
  </bookViews>
  <sheets>
    <sheet name="Concept UV-Tap" sheetId="5" r:id="rId1"/>
    <sheet name="Concept Floater Pen" sheetId="6" r:id="rId2"/>
    <sheet name="Final Design" sheetId="7" r:id="rId3"/>
    <sheet name="PCB components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7" l="1"/>
  <c r="K34" i="7"/>
  <c r="K35" i="7"/>
  <c r="K37" i="7"/>
  <c r="K36" i="7"/>
  <c r="D17" i="6"/>
  <c r="D18" i="6"/>
  <c r="D22" i="5"/>
  <c r="D21" i="5"/>
  <c r="K29" i="7"/>
  <c r="K30" i="7"/>
  <c r="D26" i="5"/>
  <c r="C14" i="5" s="1"/>
  <c r="D25" i="5"/>
  <c r="C13" i="5" s="1"/>
  <c r="K27" i="7"/>
  <c r="K28" i="7"/>
  <c r="D16" i="6"/>
  <c r="D15" i="6"/>
  <c r="C4" i="6"/>
  <c r="D20" i="5"/>
  <c r="D19" i="5"/>
  <c r="D18" i="5"/>
  <c r="K38" i="7" l="1"/>
  <c r="D20" i="6"/>
  <c r="C10" i="6" s="1"/>
  <c r="K31" i="7"/>
</calcChain>
</file>

<file path=xl/sharedStrings.xml><?xml version="1.0" encoding="utf-8"?>
<sst xmlns="http://schemas.openxmlformats.org/spreadsheetml/2006/main" count="237" uniqueCount="125">
  <si>
    <t>Components</t>
  </si>
  <si>
    <t>LED</t>
  </si>
  <si>
    <t>Quantity</t>
  </si>
  <si>
    <t>Costs</t>
  </si>
  <si>
    <t>Source</t>
  </si>
  <si>
    <t>Battery</t>
  </si>
  <si>
    <t>PCB</t>
  </si>
  <si>
    <t>Quartz</t>
  </si>
  <si>
    <t>Info</t>
  </si>
  <si>
    <t>https://nl.mouser.com/ProductDetail/Vishay-Semiconductors/VLMU35CB20-275-120?qs=sGAEpiMZZMt82OzCyDsLFLGrYnMfzeUjsNmzRNiEvCE%3D</t>
  </si>
  <si>
    <t>https://www.statista.com/statistics/1171074/price-high-density-polyethylene-forecast-globally/</t>
  </si>
  <si>
    <t>10.000 stuks</t>
  </si>
  <si>
    <t>materiaalkosten HDPE</t>
  </si>
  <si>
    <t>kosten</t>
  </si>
  <si>
    <t>info</t>
  </si>
  <si>
    <t>70gram/unit</t>
  </si>
  <si>
    <t>10eu/h</t>
  </si>
  <si>
    <t>productiekosten spuitgietmachine</t>
  </si>
  <si>
    <t>prodcutiekosten personeel</t>
  </si>
  <si>
    <t>25eu/h</t>
  </si>
  <si>
    <t>Totaal HDPE</t>
  </si>
  <si>
    <t>Totaal PTFE</t>
  </si>
  <si>
    <t>materiaalkosten PTFE</t>
  </si>
  <si>
    <t>stukprijs (euro/unit)</t>
  </si>
  <si>
    <t>https://www.jerrycanshop.nl/jerrycan-schroefdop-din61.html</t>
  </si>
  <si>
    <t>0.33cent/unit at 500units --&gt; 10.000 25 cents</t>
  </si>
  <si>
    <t>5000eu</t>
  </si>
  <si>
    <t>matrijs kosten reactor+tap</t>
  </si>
  <si>
    <t>1.20eu/kg</t>
  </si>
  <si>
    <t>10eu/kg</t>
  </si>
  <si>
    <t>150 gram/unit</t>
  </si>
  <si>
    <t>https://www.aluminiumfolie.nl/aluminiumfolie-0050mm-1000mm-50m.html</t>
  </si>
  <si>
    <t>50m rol gedeeld door oppervlakte binnekant reacotr geeft ongeveer 0.004eu/unit</t>
  </si>
  <si>
    <t>300mm lange staaf, 22m diameter levert 150 discs op van 2mm. Tot prijs 55 dollar</t>
  </si>
  <si>
    <t>https://www.mcmaster.com/glass/</t>
  </si>
  <si>
    <t>https://www.eurocircuits.com/</t>
  </si>
  <si>
    <t>at 5000 units --&gt; 0.39cent/unit. This is without components, estimation for complete PCB with on/off switch, indicator LED and charging port is 1 euro/unit</t>
  </si>
  <si>
    <t>Aluminiumfolie.nl</t>
  </si>
  <si>
    <t>McMaster - glass</t>
  </si>
  <si>
    <t>EPD Quooker</t>
  </si>
  <si>
    <t xml:space="preserve"> Edupack</t>
  </si>
  <si>
    <t>Lipo Polymer Battery 3.7V - 400mAh</t>
  </si>
  <si>
    <t>https://www.alibaba.com/product-detail/Rechargeable-3-7v-303040-300mah-lipo_62318443365.html</t>
  </si>
  <si>
    <t>Weblink</t>
  </si>
  <si>
    <t>HDPE has high UV resitance, impact strangth and is low cost. Furthermore it is easy to  use in manufacturing. The price/kilo is roughly  $1.20</t>
  </si>
  <si>
    <t>Jerrycan Cap</t>
  </si>
  <si>
    <t>Jerrycanshop.nl</t>
  </si>
  <si>
    <t xml:space="preserve">Material Costs for Reactor </t>
  </si>
  <si>
    <t>Reactor*</t>
  </si>
  <si>
    <t>Electronics product development (EPD)  Quooker</t>
  </si>
  <si>
    <t>Alibaba.nl</t>
  </si>
  <si>
    <t xml:space="preserve">Total Component Costs </t>
  </si>
  <si>
    <t>See calculations below</t>
  </si>
  <si>
    <t>PTFE Reactor</t>
  </si>
  <si>
    <t>HDPE Reactor (with aluminium coating)</t>
  </si>
  <si>
    <t>Mouser Electronics sells the LEDs for 1,86euro/unit (at 4000 units). After conferring with Bart Hermans we decided that at 10.000 pieces the price would be around 1.80.</t>
  </si>
  <si>
    <t>Aluminium Inner Coating</t>
  </si>
  <si>
    <t>Casing</t>
  </si>
  <si>
    <t>https://www.alibaba.com/product-detail/FREE-SAMPLE-Factory-wholesale-3-7V_1600387888559.html?spm=a2700.galleryofferlist.normal_offer.d_title.550a6092HGiM8u</t>
  </si>
  <si>
    <t>See calculation below</t>
  </si>
  <si>
    <t xml:space="preserve">Cover </t>
  </si>
  <si>
    <t>Filter</t>
  </si>
  <si>
    <t>Tube</t>
  </si>
  <si>
    <t>One-Way Valve</t>
  </si>
  <si>
    <t>Air Inlet</t>
  </si>
  <si>
    <t>Reactor Chamber</t>
  </si>
  <si>
    <t>RGB LED</t>
  </si>
  <si>
    <t>UV-C LEDs</t>
  </si>
  <si>
    <t>Component</t>
  </si>
  <si>
    <t>Information</t>
  </si>
  <si>
    <t>LEDs sold by Mouser Electronics for $ 1.86 at 4000 units --&gt; $ 1.80 at 10.000 units (see Appendix G)</t>
  </si>
  <si>
    <t>300mm rod (d =22 mm),  is good for 150 discs (t=2 mm). Total price rod is $ 55.00 --&gt; $ 0.25 at 10.000 units</t>
  </si>
  <si>
    <t>Type</t>
  </si>
  <si>
    <t>Custom</t>
  </si>
  <si>
    <t>Procurement</t>
  </si>
  <si>
    <t>Quooker</t>
  </si>
  <si>
    <t>$ 0.35 at 10.00 units</t>
  </si>
  <si>
    <t>https://www.alibaba.com/product-detail/Valve-Duckbill-Duckbill-Valve-Best-Selling_62285563871.html?spm=a2700.7735675.normal_offer.d_title.4ad92296CKSGA1&amp;s=p</t>
  </si>
  <si>
    <t>Casting Die Costs</t>
  </si>
  <si>
    <t>Prodcution Costs Injection Moulding</t>
  </si>
  <si>
    <t>Labour Costs</t>
  </si>
  <si>
    <t>$ 7000</t>
  </si>
  <si>
    <t>12 $/h</t>
  </si>
  <si>
    <t>30 $/h</t>
  </si>
  <si>
    <t>10.000 units</t>
  </si>
  <si>
    <t>100 gram/unit</t>
  </si>
  <si>
    <t>See Table Below</t>
  </si>
  <si>
    <t>Quooker EPD</t>
  </si>
  <si>
    <t>Price($)/Unit</t>
  </si>
  <si>
    <t>CES Edupack</t>
  </si>
  <si>
    <t>IDE Spec sheet</t>
  </si>
  <si>
    <t>Total</t>
  </si>
  <si>
    <t>/</t>
  </si>
  <si>
    <t>https://www.alibaba.com/product-detail/Lithium-ion-coin-batteries-LIR2450-3_1600246377834.html?spm=a2700.details.0.0.37523107xwyEOy</t>
  </si>
  <si>
    <t>Price of $ 0.39 at 10000 units</t>
  </si>
  <si>
    <t>20 sec/unit</t>
  </si>
  <si>
    <t>https://nl.farnell.com/broadcom/asmt-swb5-nw703/led-smd-plcc4-silicone-white/dp/1897146</t>
  </si>
  <si>
    <t>White LED</t>
  </si>
  <si>
    <t>https://nl.farnell.com/cliff-electronic-components/fc68146/socket-pcb-dc-power-2-1mm/dp/2285057?st=dc%20jack</t>
  </si>
  <si>
    <t>DC Jack connector</t>
  </si>
  <si>
    <t>https://nl.farnell.com/alcoswitch-te-connectivity/2351462-4/microswitch-spdt-0-5a-30vdc-tht/dp/3296759?ost=2351462-4#anchorTechnicalDOCS</t>
  </si>
  <si>
    <t>Microswitch</t>
  </si>
  <si>
    <t>https://nl.farnell.com/cree/clmvc-fka-cl1d1l71bb7c3c3/led-rgb-80-225-43mcd-624-535-475nm/dp/3625420?st=multicolour%20led</t>
  </si>
  <si>
    <t>$ 0.13 at 10.000 units</t>
  </si>
  <si>
    <t>MicroSwitch</t>
  </si>
  <si>
    <t>$ 0.70 at 10.000 units</t>
  </si>
  <si>
    <t>https://nl.farnell.com/alcoswitch-te-connectivity/saj405xhl0n30sdtllq/microsw-spdt-hinge-lever-0-5a/dp/3292314</t>
  </si>
  <si>
    <t>Inner Reactor</t>
  </si>
  <si>
    <t>Reactor Shell</t>
  </si>
  <si>
    <t>Flow Regulator</t>
  </si>
  <si>
    <t>Floater</t>
  </si>
  <si>
    <t>0.33cent/unit at 500units --&gt; 10.000 = 25 cents</t>
  </si>
  <si>
    <t>Tap-Module</t>
  </si>
  <si>
    <t>DC-Connector</t>
  </si>
  <si>
    <t>$ 0.47 at 1500 units</t>
  </si>
  <si>
    <t>1.20 $/kg</t>
  </si>
  <si>
    <t>Costs PE/PP</t>
  </si>
  <si>
    <t>$ 5000</t>
  </si>
  <si>
    <t>20 gram/unit</t>
  </si>
  <si>
    <t>10.00 $/kg</t>
  </si>
  <si>
    <t>Total Part Costs</t>
  </si>
  <si>
    <t>Custom Casing Parts PTFE (inner reactor, flow regulator)</t>
  </si>
  <si>
    <t>Custom Casing Parts PP/PE (tap-module, reactor shell)</t>
  </si>
  <si>
    <t>Tap-Component</t>
  </si>
  <si>
    <t xml:space="preserve">Lithium Polymerr Battery 3.7V - 12.000mAh = 5euros - For this concept I require 15.000 mAh which I estimate should be approximately 6 euros.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</si>
</sst>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&quot;€&quot;\ #,##0.00_-"/>
    <numFmt numFmtId="165" formatCode="&quot;€&quot;\ #,##0_-;&quot;€&quot;\ #,##0\-"/>
    <numFmt numFmtId="166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3" borderId="6" xfId="0" applyNumberForma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3" fillId="3" borderId="9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2" fontId="0" fillId="0" borderId="1" xfId="0" applyNumberFormat="1" applyBorder="1"/>
    <xf numFmtId="2" fontId="0" fillId="3" borderId="6" xfId="1" applyNumberFormat="1" applyFont="1" applyFill="1" applyBorder="1" applyAlignment="1">
      <alignment horizontal="right" vertical="center"/>
    </xf>
    <xf numFmtId="2" fontId="0" fillId="0" borderId="6" xfId="1" applyNumberFormat="1" applyFont="1" applyBorder="1" applyAlignment="1">
      <alignment horizontal="right" vertical="center"/>
    </xf>
    <xf numFmtId="2" fontId="0" fillId="0" borderId="5" xfId="1" applyNumberFormat="1" applyFont="1" applyBorder="1" applyAlignment="1">
      <alignment horizontal="right" vertical="center"/>
    </xf>
    <xf numFmtId="2" fontId="0" fillId="0" borderId="6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" fontId="0" fillId="0" borderId="5" xfId="2" applyNumberFormat="1" applyFont="1" applyBorder="1" applyAlignment="1">
      <alignment horizontal="center" vertical="center"/>
    </xf>
    <xf numFmtId="2" fontId="0" fillId="0" borderId="12" xfId="0" applyNumberFormat="1" applyBorder="1"/>
    <xf numFmtId="0" fontId="4" fillId="0" borderId="0" xfId="0" applyFont="1" applyFill="1"/>
    <xf numFmtId="3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/>
    <xf numFmtId="0" fontId="0" fillId="0" borderId="0" xfId="0" applyFill="1"/>
    <xf numFmtId="3" fontId="5" fillId="0" borderId="0" xfId="0" applyNumberFormat="1" applyFont="1" applyFill="1"/>
    <xf numFmtId="164" fontId="5" fillId="0" borderId="0" xfId="0" applyNumberFormat="1" applyFont="1" applyFill="1"/>
    <xf numFmtId="0" fontId="7" fillId="0" borderId="0" xfId="3" applyFont="1" applyFill="1"/>
    <xf numFmtId="165" fontId="7" fillId="0" borderId="0" xfId="3" applyNumberFormat="1" applyFont="1" applyFill="1"/>
    <xf numFmtId="0" fontId="8" fillId="0" borderId="0" xfId="3" applyFont="1" applyFill="1"/>
    <xf numFmtId="165" fontId="8" fillId="0" borderId="0" xfId="3" applyNumberFormat="1" applyFont="1" applyFill="1"/>
    <xf numFmtId="9" fontId="8" fillId="0" borderId="0" xfId="3" applyNumberFormat="1" applyFont="1" applyFill="1"/>
    <xf numFmtId="0" fontId="8" fillId="0" borderId="0" xfId="3" quotePrefix="1" applyFont="1" applyFill="1"/>
    <xf numFmtId="1" fontId="8" fillId="0" borderId="0" xfId="3" applyNumberFormat="1" applyFont="1" applyFill="1"/>
    <xf numFmtId="10" fontId="8" fillId="0" borderId="0" xfId="3" applyNumberFormat="1" applyFont="1" applyFill="1"/>
    <xf numFmtId="1" fontId="7" fillId="0" borderId="0" xfId="3" applyNumberFormat="1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17" xfId="0" applyBorder="1"/>
    <xf numFmtId="2" fontId="0" fillId="3" borderId="19" xfId="0" applyNumberFormat="1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0" fontId="2" fillId="0" borderId="0" xfId="0" applyFont="1"/>
    <xf numFmtId="2" fontId="10" fillId="3" borderId="6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3" applyFont="1" applyFill="1" applyBorder="1"/>
    <xf numFmtId="10" fontId="8" fillId="0" borderId="0" xfId="3" applyNumberFormat="1" applyFont="1" applyFill="1" applyBorder="1"/>
    <xf numFmtId="165" fontId="8" fillId="0" borderId="0" xfId="3" applyNumberFormat="1" applyFont="1" applyFill="1" applyBorder="1"/>
    <xf numFmtId="0" fontId="0" fillId="0" borderId="0" xfId="0" applyFill="1" applyBorder="1"/>
    <xf numFmtId="165" fontId="7" fillId="0" borderId="0" xfId="3" applyNumberFormat="1" applyFont="1" applyFill="1" applyBorder="1"/>
    <xf numFmtId="164" fontId="7" fillId="0" borderId="0" xfId="3" applyNumberFormat="1" applyFont="1" applyFill="1" applyBorder="1"/>
    <xf numFmtId="0" fontId="9" fillId="0" borderId="9" xfId="4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0" fillId="0" borderId="20" xfId="0" applyBorder="1"/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0" fillId="0" borderId="22" xfId="0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23" xfId="0" applyBorder="1"/>
    <xf numFmtId="2" fontId="0" fillId="3" borderId="26" xfId="0" applyNumberFormat="1" applyFill="1" applyBorder="1" applyAlignment="1">
      <alignment horizontal="center"/>
    </xf>
    <xf numFmtId="0" fontId="0" fillId="0" borderId="0" xfId="0" applyAlignment="1"/>
    <xf numFmtId="0" fontId="0" fillId="0" borderId="27" xfId="0" applyBorder="1" applyAlignment="1">
      <alignment horizontal="center" vertical="center"/>
    </xf>
    <xf numFmtId="0" fontId="3" fillId="0" borderId="21" xfId="0" applyFont="1" applyBorder="1" applyAlignment="1">
      <alignment horizontal="left" vertical="center" wrapText="1"/>
    </xf>
    <xf numFmtId="0" fontId="0" fillId="3" borderId="28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0" fillId="0" borderId="29" xfId="0" applyFill="1" applyBorder="1" applyAlignment="1">
      <alignment horizontal="center" vertical="center"/>
    </xf>
    <xf numFmtId="2" fontId="0" fillId="0" borderId="7" xfId="1" applyNumberFormat="1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left" vertical="center" wrapText="1"/>
    </xf>
    <xf numFmtId="2" fontId="11" fillId="3" borderId="6" xfId="1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/>
    <xf numFmtId="0" fontId="12" fillId="5" borderId="3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 vertical="center"/>
    </xf>
    <xf numFmtId="0" fontId="0" fillId="3" borderId="20" xfId="0" applyFont="1" applyFill="1" applyBorder="1"/>
    <xf numFmtId="0" fontId="2" fillId="3" borderId="12" xfId="0" applyFont="1" applyFill="1" applyBorder="1" applyAlignment="1">
      <alignment horizontal="center"/>
    </xf>
    <xf numFmtId="0" fontId="0" fillId="3" borderId="12" xfId="0" applyFill="1" applyBorder="1"/>
    <xf numFmtId="0" fontId="0" fillId="3" borderId="22" xfId="0" applyFont="1" applyFill="1" applyBorder="1"/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/>
    <xf numFmtId="0" fontId="0" fillId="3" borderId="22" xfId="0" applyFont="1" applyFill="1" applyBorder="1" applyAlignment="1">
      <alignment horizontal="left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14" fillId="0" borderId="22" xfId="0" applyFont="1" applyBorder="1" applyAlignment="1">
      <alignment horizontal="left" vertical="center" indent="7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3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3" borderId="12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3" borderId="21" xfId="0" applyFill="1" applyBorder="1" applyAlignment="1"/>
    <xf numFmtId="0" fontId="11" fillId="3" borderId="11" xfId="0" applyFont="1" applyFill="1" applyBorder="1" applyAlignment="1"/>
    <xf numFmtId="0" fontId="10" fillId="3" borderId="12" xfId="0" applyFont="1" applyFill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2" fontId="10" fillId="6" borderId="0" xfId="0" applyNumberFormat="1" applyFont="1" applyFill="1" applyBorder="1" applyAlignment="1">
      <alignment horizontal="center" vertical="center"/>
    </xf>
    <xf numFmtId="2" fontId="10" fillId="0" borderId="3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 wrapText="1"/>
    </xf>
    <xf numFmtId="0" fontId="13" fillId="0" borderId="0" xfId="0" applyFont="1"/>
    <xf numFmtId="0" fontId="0" fillId="0" borderId="28" xfId="0" applyBorder="1"/>
    <xf numFmtId="0" fontId="0" fillId="0" borderId="16" xfId="0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2" fillId="0" borderId="30" xfId="0" applyFont="1" applyFill="1" applyBorder="1" applyAlignment="1">
      <alignment horizontal="left" indent="6"/>
    </xf>
    <xf numFmtId="0" fontId="11" fillId="0" borderId="11" xfId="0" applyFont="1" applyBorder="1" applyAlignment="1">
      <alignment horizontal="center" vertical="center"/>
    </xf>
    <xf numFmtId="0" fontId="9" fillId="0" borderId="6" xfId="4" applyFill="1" applyBorder="1" applyAlignment="1">
      <alignment horizontal="left" vertical="center" wrapText="1"/>
    </xf>
    <xf numFmtId="2" fontId="2" fillId="0" borderId="0" xfId="0" applyNumberFormat="1" applyFont="1" applyFill="1" applyBorder="1"/>
    <xf numFmtId="0" fontId="3" fillId="0" borderId="6" xfId="0" applyFont="1" applyFill="1" applyBorder="1" applyAlignment="1">
      <alignment horizontal="left" vertical="center"/>
    </xf>
    <xf numFmtId="0" fontId="9" fillId="0" borderId="0" xfId="4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30" xfId="0" applyFont="1" applyFill="1" applyBorder="1" applyAlignment="1">
      <alignment vertical="center"/>
    </xf>
    <xf numFmtId="0" fontId="9" fillId="0" borderId="0" xfId="4" applyFill="1" applyAlignment="1">
      <alignment wrapText="1"/>
    </xf>
    <xf numFmtId="0" fontId="2" fillId="4" borderId="2" xfId="0" applyFont="1" applyFill="1" applyBorder="1" applyAlignment="1">
      <alignment horizontal="left" vertical="center"/>
    </xf>
    <xf numFmtId="2" fontId="2" fillId="4" borderId="4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2" xfId="3" xr:uid="{5F2BAE28-CA48-4F02-BE75-68F164C218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cmaster.com/glass/" TargetMode="External"/><Relationship Id="rId1" Type="http://schemas.openxmlformats.org/officeDocument/2006/relationships/hyperlink" Target="https://www.alibaba.com/product-detail/Rechargeable-3-7v-303040-300mah-lipo_62318443365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libaba.com/product-detail/Lithium-ion-coin-batteries-LIR2450-3_1600246377834.html?spm=a2700.details.0.0.37523107xwyEOy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nl.farnell.com/alcoswitch-te-connectivity/2351462-4/microswitch-spdt-0-5a-30vdc-tht/dp/3296759?ost=2351462-4" TargetMode="External"/><Relationship Id="rId2" Type="http://schemas.openxmlformats.org/officeDocument/2006/relationships/hyperlink" Target="https://nl.farnell.com/cliff-electronic-components/fc68146/socket-pcb-dc-power-2-1mm/dp/2285057?st=dc%20jack" TargetMode="External"/><Relationship Id="rId1" Type="http://schemas.openxmlformats.org/officeDocument/2006/relationships/hyperlink" Target="https://nl.farnell.com/broadcom/asmt-swb5-nw703/led-smd-plcc4-silicone-white/dp/18971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B5985-3B9B-4A6C-B2E7-79BEA98E728F}">
  <dimension ref="A2:K46"/>
  <sheetViews>
    <sheetView zoomScale="70" zoomScaleNormal="70" workbookViewId="0">
      <selection activeCell="C14" sqref="C14"/>
    </sheetView>
  </sheetViews>
  <sheetFormatPr defaultRowHeight="15" x14ac:dyDescent="0.25"/>
  <cols>
    <col min="1" max="1" width="33.28515625" customWidth="1"/>
    <col min="2" max="2" width="10.42578125" customWidth="1"/>
    <col min="3" max="3" width="11.28515625" customWidth="1"/>
    <col min="4" max="4" width="30" customWidth="1"/>
    <col min="5" max="5" width="73" style="1" customWidth="1"/>
    <col min="6" max="6" width="41.42578125" customWidth="1"/>
    <col min="7" max="7" width="17" customWidth="1"/>
    <col min="8" max="8" width="54.28515625" customWidth="1"/>
    <col min="9" max="9" width="23.42578125" customWidth="1"/>
    <col min="10" max="10" width="79.5703125" customWidth="1"/>
  </cols>
  <sheetData>
    <row r="2" spans="1:11" ht="15.75" thickBot="1" x14ac:dyDescent="0.3"/>
    <row r="3" spans="1:11" ht="15.75" thickBot="1" x14ac:dyDescent="0.3">
      <c r="A3" s="2" t="s">
        <v>0</v>
      </c>
      <c r="B3" s="3" t="s">
        <v>2</v>
      </c>
      <c r="C3" s="3" t="s">
        <v>3</v>
      </c>
      <c r="D3" s="3" t="s">
        <v>4</v>
      </c>
      <c r="E3" s="4" t="s">
        <v>8</v>
      </c>
      <c r="F3" s="5" t="s">
        <v>43</v>
      </c>
    </row>
    <row r="4" spans="1:11" ht="45.75" customHeight="1" x14ac:dyDescent="0.25">
      <c r="A4" s="13" t="s">
        <v>1</v>
      </c>
      <c r="B4" s="35">
        <v>2</v>
      </c>
      <c r="C4" s="32">
        <v>1.8</v>
      </c>
      <c r="D4" s="9" t="s">
        <v>49</v>
      </c>
      <c r="E4" s="22" t="s">
        <v>55</v>
      </c>
      <c r="F4" s="6" t="s">
        <v>9</v>
      </c>
    </row>
    <row r="5" spans="1:11" ht="31.5" customHeight="1" x14ac:dyDescent="0.25">
      <c r="A5" s="14" t="s">
        <v>5</v>
      </c>
      <c r="B5" s="14">
        <v>1</v>
      </c>
      <c r="C5" s="30">
        <v>0.9</v>
      </c>
      <c r="D5" s="18" t="s">
        <v>50</v>
      </c>
      <c r="E5" s="23" t="s">
        <v>41</v>
      </c>
      <c r="F5" s="76" t="s">
        <v>42</v>
      </c>
      <c r="G5" s="53"/>
      <c r="H5" s="53"/>
      <c r="I5" s="1"/>
    </row>
    <row r="6" spans="1:11" ht="30" x14ac:dyDescent="0.25">
      <c r="A6" s="15" t="s">
        <v>6</v>
      </c>
      <c r="B6" s="34">
        <v>1</v>
      </c>
      <c r="C6" s="31">
        <v>1</v>
      </c>
      <c r="D6" s="19" t="s">
        <v>39</v>
      </c>
      <c r="E6" s="24" t="s">
        <v>36</v>
      </c>
      <c r="F6" s="8" t="s">
        <v>35</v>
      </c>
    </row>
    <row r="7" spans="1:11" ht="38.25" x14ac:dyDescent="0.25">
      <c r="A7" s="14" t="s">
        <v>48</v>
      </c>
      <c r="B7" s="14">
        <v>1</v>
      </c>
      <c r="C7" s="68" t="s">
        <v>52</v>
      </c>
      <c r="D7" s="18" t="s">
        <v>40</v>
      </c>
      <c r="E7" s="23" t="s">
        <v>44</v>
      </c>
      <c r="F7" s="7" t="s">
        <v>10</v>
      </c>
    </row>
    <row r="8" spans="1:11" ht="30" x14ac:dyDescent="0.25">
      <c r="A8" s="15" t="s">
        <v>7</v>
      </c>
      <c r="B8" s="15">
        <v>1</v>
      </c>
      <c r="C8" s="33">
        <v>0.3</v>
      </c>
      <c r="D8" s="20" t="s">
        <v>38</v>
      </c>
      <c r="E8" s="25" t="s">
        <v>33</v>
      </c>
      <c r="F8" s="146" t="s">
        <v>34</v>
      </c>
    </row>
    <row r="9" spans="1:11" ht="30" x14ac:dyDescent="0.25">
      <c r="A9" s="14" t="s">
        <v>56</v>
      </c>
      <c r="B9" s="14">
        <v>1</v>
      </c>
      <c r="C9" s="10">
        <v>0.01</v>
      </c>
      <c r="D9" s="18" t="s">
        <v>37</v>
      </c>
      <c r="E9" s="23" t="s">
        <v>32</v>
      </c>
      <c r="F9" s="27" t="s">
        <v>31</v>
      </c>
    </row>
    <row r="10" spans="1:11" ht="24" thickBot="1" x14ac:dyDescent="0.3">
      <c r="A10" s="16" t="s">
        <v>45</v>
      </c>
      <c r="B10" s="16">
        <v>1</v>
      </c>
      <c r="C10" s="17">
        <v>0.25</v>
      </c>
      <c r="D10" s="21" t="s">
        <v>46</v>
      </c>
      <c r="E10" s="26" t="s">
        <v>25</v>
      </c>
      <c r="F10" s="28" t="s">
        <v>24</v>
      </c>
    </row>
    <row r="12" spans="1:11" ht="15.75" thickBot="1" x14ac:dyDescent="0.3">
      <c r="A12" s="54"/>
    </row>
    <row r="13" spans="1:11" ht="15.75" thickBot="1" x14ac:dyDescent="0.3">
      <c r="A13" s="156" t="s">
        <v>51</v>
      </c>
      <c r="B13" s="157"/>
      <c r="C13" s="29">
        <f>SUM(C4,C5,C6,D25,C8,C9,C10)</f>
        <v>4.8488611111111108</v>
      </c>
      <c r="D13" t="s">
        <v>54</v>
      </c>
    </row>
    <row r="14" spans="1:11" ht="15.75" thickBot="1" x14ac:dyDescent="0.3">
      <c r="A14" s="158"/>
      <c r="B14" s="158"/>
      <c r="C14" s="29">
        <f>SUM(C4,C5,C6,C7,D26,C10)</f>
        <v>5.9548611111111116</v>
      </c>
      <c r="D14" t="s">
        <v>53</v>
      </c>
    </row>
    <row r="15" spans="1:11" x14ac:dyDescent="0.25">
      <c r="A15" s="12"/>
      <c r="B15" s="159"/>
      <c r="C15" s="159"/>
      <c r="D15" s="159"/>
      <c r="F15" s="37"/>
      <c r="G15" s="38"/>
      <c r="H15" s="39"/>
      <c r="I15" s="39"/>
      <c r="J15" s="40"/>
      <c r="K15" s="41"/>
    </row>
    <row r="16" spans="1:11" x14ac:dyDescent="0.25">
      <c r="A16" s="67" t="s">
        <v>47</v>
      </c>
      <c r="F16" s="40"/>
      <c r="G16" s="42"/>
      <c r="H16" s="40"/>
      <c r="I16" s="43"/>
      <c r="J16" s="40"/>
      <c r="K16" s="41"/>
    </row>
    <row r="17" spans="1:11" x14ac:dyDescent="0.25">
      <c r="A17" s="55"/>
      <c r="B17" s="56" t="s">
        <v>13</v>
      </c>
      <c r="C17" s="57" t="s">
        <v>14</v>
      </c>
      <c r="D17" s="58" t="s">
        <v>23</v>
      </c>
      <c r="F17" s="41"/>
      <c r="G17" s="41"/>
      <c r="H17" s="41"/>
      <c r="I17" s="41"/>
      <c r="J17" s="41"/>
      <c r="K17" s="41"/>
    </row>
    <row r="18" spans="1:11" x14ac:dyDescent="0.25">
      <c r="A18" s="59" t="s">
        <v>27</v>
      </c>
      <c r="B18" s="60" t="s">
        <v>26</v>
      </c>
      <c r="C18" s="60" t="s">
        <v>11</v>
      </c>
      <c r="D18" s="61">
        <f>5000/10000</f>
        <v>0.5</v>
      </c>
      <c r="F18" s="41"/>
      <c r="G18" s="41"/>
      <c r="H18" s="41"/>
      <c r="I18" s="41"/>
      <c r="J18" s="41"/>
      <c r="K18" s="41"/>
    </row>
    <row r="19" spans="1:11" x14ac:dyDescent="0.25">
      <c r="A19" s="59" t="s">
        <v>22</v>
      </c>
      <c r="B19" s="60" t="s">
        <v>29</v>
      </c>
      <c r="C19" s="60" t="s">
        <v>30</v>
      </c>
      <c r="D19" s="61">
        <f>10*0.15</f>
        <v>1.5</v>
      </c>
      <c r="F19" s="41"/>
      <c r="G19" s="41"/>
      <c r="H19" s="41"/>
      <c r="I19" s="41"/>
      <c r="J19" s="41"/>
      <c r="K19" s="41"/>
    </row>
    <row r="20" spans="1:11" x14ac:dyDescent="0.25">
      <c r="A20" s="59" t="s">
        <v>12</v>
      </c>
      <c r="B20" s="60" t="s">
        <v>28</v>
      </c>
      <c r="C20" s="60" t="s">
        <v>15</v>
      </c>
      <c r="D20" s="62">
        <f>1.2*0.07</f>
        <v>8.4000000000000005E-2</v>
      </c>
      <c r="F20" s="41"/>
      <c r="G20" s="41"/>
      <c r="H20" s="41"/>
      <c r="I20" s="41"/>
      <c r="J20" s="41"/>
      <c r="K20" s="41"/>
    </row>
    <row r="21" spans="1:11" x14ac:dyDescent="0.25">
      <c r="A21" s="59" t="s">
        <v>17</v>
      </c>
      <c r="B21" s="60" t="s">
        <v>16</v>
      </c>
      <c r="C21" s="60" t="s">
        <v>95</v>
      </c>
      <c r="D21" s="63">
        <f>10/(20*60*6)</f>
        <v>1.3888888888888889E-3</v>
      </c>
      <c r="F21" s="44"/>
      <c r="G21" s="44"/>
      <c r="H21" s="45"/>
      <c r="I21" s="41"/>
      <c r="J21" s="41"/>
      <c r="K21" s="41"/>
    </row>
    <row r="22" spans="1:11" x14ac:dyDescent="0.25">
      <c r="A22" s="59" t="s">
        <v>18</v>
      </c>
      <c r="B22" s="60" t="s">
        <v>19</v>
      </c>
      <c r="C22" s="60" t="s">
        <v>95</v>
      </c>
      <c r="D22" s="63">
        <f>25/(20*60*6)</f>
        <v>3.472222222222222E-3</v>
      </c>
      <c r="F22" s="46"/>
      <c r="G22" s="46"/>
      <c r="H22" s="47"/>
      <c r="I22" s="41"/>
      <c r="J22" s="41"/>
      <c r="K22" s="41"/>
    </row>
    <row r="23" spans="1:11" x14ac:dyDescent="0.25">
      <c r="A23" s="59"/>
      <c r="B23" s="60"/>
      <c r="C23" s="60"/>
      <c r="D23" s="61"/>
      <c r="F23" s="46"/>
      <c r="G23" s="48"/>
      <c r="H23" s="47"/>
      <c r="I23" s="41"/>
      <c r="J23" s="41"/>
      <c r="K23" s="41"/>
    </row>
    <row r="24" spans="1:11" x14ac:dyDescent="0.25">
      <c r="A24" s="59"/>
      <c r="B24" s="60"/>
      <c r="C24" s="60"/>
      <c r="D24" s="61"/>
      <c r="F24" s="44"/>
      <c r="G24" s="44"/>
      <c r="H24" s="45"/>
      <c r="I24" s="41"/>
      <c r="J24" s="41"/>
      <c r="K24" s="41"/>
    </row>
    <row r="25" spans="1:11" x14ac:dyDescent="0.25">
      <c r="A25" s="59"/>
      <c r="B25" s="160" t="s">
        <v>20</v>
      </c>
      <c r="C25" s="161"/>
      <c r="D25" s="66">
        <f>SUM(D18,D20,D21,D22)</f>
        <v>0.58886111111111106</v>
      </c>
      <c r="F25" s="46"/>
      <c r="G25" s="46"/>
      <c r="H25" s="47"/>
      <c r="I25" s="41"/>
      <c r="J25" s="41"/>
      <c r="K25" s="41"/>
    </row>
    <row r="26" spans="1:11" x14ac:dyDescent="0.25">
      <c r="A26" s="64"/>
      <c r="B26" s="162" t="s">
        <v>21</v>
      </c>
      <c r="C26" s="163"/>
      <c r="D26" s="65">
        <f>SUM(D22,D21,D19,D18)</f>
        <v>2.0048611111111114</v>
      </c>
      <c r="E26"/>
      <c r="F26" s="44"/>
      <c r="G26" s="46"/>
      <c r="H26" s="47"/>
      <c r="I26" s="41"/>
      <c r="J26" s="41"/>
      <c r="K26" s="41"/>
    </row>
    <row r="27" spans="1:11" x14ac:dyDescent="0.25">
      <c r="D27" s="54"/>
      <c r="F27" s="46"/>
      <c r="G27" s="49"/>
      <c r="H27" s="46"/>
      <c r="I27" s="41"/>
      <c r="J27" s="41"/>
      <c r="K27" s="41"/>
    </row>
    <row r="28" spans="1:11" x14ac:dyDescent="0.25">
      <c r="B28" s="60"/>
      <c r="F28" s="46"/>
      <c r="G28" s="46"/>
      <c r="H28" s="46"/>
      <c r="I28" s="41"/>
      <c r="J28" s="41"/>
      <c r="K28" s="41"/>
    </row>
    <row r="29" spans="1:11" x14ac:dyDescent="0.25">
      <c r="B29" s="60"/>
      <c r="F29" s="44"/>
      <c r="G29" s="44"/>
      <c r="H29" s="50"/>
      <c r="I29" s="41"/>
      <c r="J29" s="41"/>
      <c r="K29" s="41"/>
    </row>
    <row r="30" spans="1:11" x14ac:dyDescent="0.25">
      <c r="F30" s="46"/>
      <c r="G30" s="51"/>
      <c r="H30" s="50"/>
      <c r="I30" s="41"/>
      <c r="J30" s="41"/>
      <c r="K30" s="41"/>
    </row>
    <row r="31" spans="1:11" x14ac:dyDescent="0.25">
      <c r="F31" s="44"/>
      <c r="G31" s="44"/>
      <c r="H31" s="52"/>
      <c r="I31" s="41"/>
      <c r="J31" s="41"/>
      <c r="K31" s="41"/>
    </row>
    <row r="32" spans="1:11" x14ac:dyDescent="0.25">
      <c r="F32" s="46"/>
      <c r="G32" s="46"/>
      <c r="H32" s="47"/>
      <c r="I32" s="41"/>
      <c r="J32" s="41"/>
      <c r="K32" s="41"/>
    </row>
    <row r="33" spans="5:11" x14ac:dyDescent="0.25">
      <c r="F33" s="44"/>
      <c r="G33" s="44"/>
      <c r="H33" s="52"/>
      <c r="I33" s="41"/>
      <c r="J33" s="41"/>
      <c r="K33" s="41"/>
    </row>
    <row r="34" spans="5:11" x14ac:dyDescent="0.25">
      <c r="F34" s="44"/>
      <c r="G34" s="44"/>
      <c r="H34" s="52"/>
      <c r="I34" s="41"/>
      <c r="J34" s="41"/>
      <c r="K34" s="41"/>
    </row>
    <row r="35" spans="5:11" x14ac:dyDescent="0.25">
      <c r="F35" s="46"/>
      <c r="G35" s="46"/>
      <c r="H35" s="45"/>
      <c r="I35" s="41"/>
      <c r="J35" s="41"/>
      <c r="K35" s="41"/>
    </row>
    <row r="36" spans="5:11" x14ac:dyDescent="0.25">
      <c r="F36" s="44"/>
      <c r="G36" s="46"/>
      <c r="H36" s="47"/>
      <c r="I36" s="41"/>
      <c r="J36" s="41"/>
      <c r="K36" s="41"/>
    </row>
    <row r="37" spans="5:11" x14ac:dyDescent="0.25">
      <c r="F37" s="46"/>
      <c r="G37" s="51"/>
      <c r="H37" s="47"/>
      <c r="I37" s="41"/>
      <c r="J37" s="41"/>
      <c r="K37" s="41"/>
    </row>
    <row r="38" spans="5:11" x14ac:dyDescent="0.25">
      <c r="F38" s="46"/>
      <c r="G38" s="51"/>
      <c r="H38" s="47"/>
      <c r="I38" s="41"/>
      <c r="J38" s="41"/>
      <c r="K38" s="41"/>
    </row>
    <row r="39" spans="5:11" x14ac:dyDescent="0.25">
      <c r="E39" s="69"/>
      <c r="F39" s="70"/>
      <c r="G39" s="71"/>
      <c r="H39" s="72"/>
      <c r="I39" s="73"/>
      <c r="J39" s="73"/>
      <c r="K39" s="41"/>
    </row>
    <row r="40" spans="5:11" x14ac:dyDescent="0.25">
      <c r="E40" s="69"/>
      <c r="F40" s="70"/>
      <c r="G40" s="70"/>
      <c r="H40" s="72"/>
      <c r="I40" s="73"/>
      <c r="J40" s="73"/>
      <c r="K40" s="41"/>
    </row>
    <row r="41" spans="5:11" x14ac:dyDescent="0.25">
      <c r="E41" s="69"/>
      <c r="F41" s="74"/>
      <c r="G41" s="75"/>
      <c r="H41" s="75"/>
      <c r="I41" s="73"/>
      <c r="J41" s="73"/>
      <c r="K41" s="41"/>
    </row>
    <row r="42" spans="5:11" x14ac:dyDescent="0.25">
      <c r="E42" s="69"/>
      <c r="F42" s="73"/>
      <c r="G42" s="73"/>
      <c r="H42" s="73"/>
      <c r="I42" s="73"/>
      <c r="J42" s="73"/>
      <c r="K42" s="41"/>
    </row>
    <row r="43" spans="5:11" x14ac:dyDescent="0.25">
      <c r="E43" s="69"/>
      <c r="F43" s="73"/>
      <c r="G43" s="73"/>
      <c r="H43" s="73"/>
      <c r="I43" s="73"/>
      <c r="J43" s="73"/>
      <c r="K43" s="41"/>
    </row>
    <row r="44" spans="5:11" x14ac:dyDescent="0.25">
      <c r="E44" s="69"/>
      <c r="F44" s="60"/>
      <c r="G44" s="60"/>
      <c r="H44" s="60"/>
      <c r="I44" s="60"/>
      <c r="J44" s="60"/>
    </row>
    <row r="45" spans="5:11" x14ac:dyDescent="0.25">
      <c r="E45" s="69"/>
      <c r="F45" s="60"/>
      <c r="G45" s="60"/>
      <c r="H45" s="60"/>
      <c r="I45" s="60"/>
      <c r="J45" s="60"/>
    </row>
    <row r="46" spans="5:11" x14ac:dyDescent="0.25">
      <c r="E46" s="69"/>
      <c r="F46" s="60"/>
      <c r="G46" s="60"/>
      <c r="H46" s="60"/>
      <c r="I46" s="60"/>
      <c r="J46" s="60"/>
    </row>
  </sheetData>
  <mergeCells count="5">
    <mergeCell ref="A13:B13"/>
    <mergeCell ref="A14:B14"/>
    <mergeCell ref="B15:D15"/>
    <mergeCell ref="B25:C25"/>
    <mergeCell ref="B26:C26"/>
  </mergeCells>
  <phoneticPr fontId="15" type="noConversion"/>
  <hyperlinks>
    <hyperlink ref="F5" r:id="rId1" xr:uid="{BD3F137C-9B50-4F1F-A358-B4A9396C1410}"/>
    <hyperlink ref="F8" r:id="rId2" xr:uid="{78CE04D4-5F29-4B7E-9260-79390939C084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1FFFA-D647-499F-807A-FC4F8D6C408F}">
  <dimension ref="A2:K40"/>
  <sheetViews>
    <sheetView tabSelected="1" zoomScale="70" zoomScaleNormal="70" workbookViewId="0">
      <selection activeCell="H5" sqref="H5"/>
    </sheetView>
  </sheetViews>
  <sheetFormatPr defaultRowHeight="15" x14ac:dyDescent="0.25"/>
  <cols>
    <col min="1" max="1" width="33.28515625" customWidth="1"/>
    <col min="2" max="2" width="10.42578125" customWidth="1"/>
    <col min="3" max="3" width="12.28515625" customWidth="1"/>
    <col min="4" max="4" width="30" customWidth="1"/>
    <col min="5" max="5" width="73" style="1" customWidth="1"/>
    <col min="6" max="6" width="41.42578125" customWidth="1"/>
    <col min="7" max="7" width="17" customWidth="1"/>
    <col min="8" max="8" width="54.28515625" customWidth="1"/>
    <col min="9" max="9" width="23.42578125" customWidth="1"/>
    <col min="10" max="10" width="79.5703125" customWidth="1"/>
  </cols>
  <sheetData>
    <row r="2" spans="1:11" ht="15.75" thickBot="1" x14ac:dyDescent="0.3"/>
    <row r="3" spans="1:11" ht="15.75" thickBot="1" x14ac:dyDescent="0.3">
      <c r="A3" s="2" t="s">
        <v>0</v>
      </c>
      <c r="B3" s="3" t="s">
        <v>2</v>
      </c>
      <c r="C3" s="3" t="s">
        <v>3</v>
      </c>
      <c r="D3" s="3" t="s">
        <v>4</v>
      </c>
      <c r="E3" s="4" t="s">
        <v>8</v>
      </c>
      <c r="F3" s="5" t="s">
        <v>43</v>
      </c>
    </row>
    <row r="4" spans="1:11" ht="45.75" customHeight="1" x14ac:dyDescent="0.25">
      <c r="A4" s="91" t="s">
        <v>1</v>
      </c>
      <c r="B4" s="35">
        <v>4</v>
      </c>
      <c r="C4" s="32">
        <f>SUM(1.8*B4)</f>
        <v>7.2</v>
      </c>
      <c r="D4" s="9" t="s">
        <v>49</v>
      </c>
      <c r="E4" s="22" t="s">
        <v>55</v>
      </c>
      <c r="F4" s="92" t="s">
        <v>9</v>
      </c>
    </row>
    <row r="5" spans="1:11" ht="31.5" customHeight="1" x14ac:dyDescent="0.25">
      <c r="A5" s="93" t="s">
        <v>5</v>
      </c>
      <c r="B5" s="14">
        <v>1</v>
      </c>
      <c r="C5" s="30">
        <v>6</v>
      </c>
      <c r="D5" s="18" t="s">
        <v>50</v>
      </c>
      <c r="E5" s="23" t="s">
        <v>124</v>
      </c>
      <c r="F5" s="150" t="s">
        <v>58</v>
      </c>
      <c r="G5" s="53"/>
      <c r="H5" s="53"/>
      <c r="I5" s="1"/>
    </row>
    <row r="6" spans="1:11" ht="30" x14ac:dyDescent="0.25">
      <c r="A6" s="94" t="s">
        <v>6</v>
      </c>
      <c r="B6" s="34">
        <v>1</v>
      </c>
      <c r="C6" s="31">
        <v>1</v>
      </c>
      <c r="D6" s="19" t="s">
        <v>39</v>
      </c>
      <c r="E6" s="24" t="s">
        <v>36</v>
      </c>
      <c r="F6" s="95" t="s">
        <v>35</v>
      </c>
    </row>
    <row r="7" spans="1:11" ht="36" x14ac:dyDescent="0.25">
      <c r="A7" s="93" t="s">
        <v>57</v>
      </c>
      <c r="B7" s="14">
        <v>1</v>
      </c>
      <c r="C7" s="100" t="s">
        <v>59</v>
      </c>
      <c r="D7" s="18" t="s">
        <v>40</v>
      </c>
      <c r="E7" s="23" t="s">
        <v>44</v>
      </c>
      <c r="F7" s="96" t="s">
        <v>10</v>
      </c>
    </row>
    <row r="8" spans="1:11" ht="30.75" thickBot="1" x14ac:dyDescent="0.3">
      <c r="A8" s="97" t="s">
        <v>7</v>
      </c>
      <c r="B8" s="16">
        <v>1</v>
      </c>
      <c r="C8" s="98">
        <v>0.3</v>
      </c>
      <c r="D8" s="21" t="s">
        <v>38</v>
      </c>
      <c r="E8" s="26" t="s">
        <v>33</v>
      </c>
      <c r="F8" s="99" t="s">
        <v>34</v>
      </c>
    </row>
    <row r="9" spans="1:11" ht="15.75" thickBot="1" x14ac:dyDescent="0.3">
      <c r="A9" s="54"/>
    </row>
    <row r="10" spans="1:11" ht="15.75" thickBot="1" x14ac:dyDescent="0.3">
      <c r="A10" s="156" t="s">
        <v>51</v>
      </c>
      <c r="B10" s="157"/>
      <c r="C10" s="29">
        <f>SUM(C4,C5,C6,C8,D20)</f>
        <v>15.064861111111112</v>
      </c>
    </row>
    <row r="11" spans="1:11" x14ac:dyDescent="0.25">
      <c r="A11" s="158"/>
      <c r="B11" s="158"/>
      <c r="C11" s="36"/>
    </row>
    <row r="12" spans="1:11" x14ac:dyDescent="0.25">
      <c r="A12" s="12"/>
      <c r="B12" s="90"/>
      <c r="C12" s="90"/>
      <c r="D12" s="90"/>
      <c r="F12" s="37"/>
      <c r="G12" s="38"/>
      <c r="H12" s="39"/>
      <c r="I12" s="39"/>
      <c r="J12" s="40"/>
      <c r="K12" s="41"/>
    </row>
    <row r="13" spans="1:11" ht="15.75" thickBot="1" x14ac:dyDescent="0.3">
      <c r="A13" s="67" t="s">
        <v>47</v>
      </c>
      <c r="F13" s="40"/>
      <c r="G13" s="42"/>
      <c r="H13" s="40"/>
      <c r="I13" s="43"/>
      <c r="J13" s="40"/>
      <c r="K13" s="41"/>
    </row>
    <row r="14" spans="1:11" x14ac:dyDescent="0.25">
      <c r="A14" s="80"/>
      <c r="B14" s="81" t="s">
        <v>13</v>
      </c>
      <c r="C14" s="82" t="s">
        <v>14</v>
      </c>
      <c r="D14" s="83" t="s">
        <v>23</v>
      </c>
      <c r="F14" s="41"/>
      <c r="G14" s="41"/>
      <c r="H14" s="41"/>
      <c r="I14" s="41"/>
      <c r="J14" s="41"/>
      <c r="K14" s="41"/>
    </row>
    <row r="15" spans="1:11" x14ac:dyDescent="0.25">
      <c r="A15" s="84" t="s">
        <v>27</v>
      </c>
      <c r="B15" s="60" t="s">
        <v>26</v>
      </c>
      <c r="C15" s="60" t="s">
        <v>11</v>
      </c>
      <c r="D15" s="85">
        <f>5000/10000</f>
        <v>0.5</v>
      </c>
      <c r="F15" s="41"/>
      <c r="G15" s="41"/>
      <c r="H15" s="41"/>
      <c r="I15" s="41"/>
      <c r="J15" s="41"/>
      <c r="K15" s="41"/>
    </row>
    <row r="16" spans="1:11" x14ac:dyDescent="0.25">
      <c r="A16" s="84" t="s">
        <v>12</v>
      </c>
      <c r="B16" s="60" t="s">
        <v>28</v>
      </c>
      <c r="C16" s="60" t="s">
        <v>15</v>
      </c>
      <c r="D16" s="86">
        <f>1.2*0.05</f>
        <v>0.06</v>
      </c>
      <c r="F16" s="41"/>
      <c r="G16" s="41"/>
      <c r="H16" s="41"/>
      <c r="I16" s="41"/>
      <c r="J16" s="41"/>
      <c r="K16" s="41"/>
    </row>
    <row r="17" spans="1:11" x14ac:dyDescent="0.25">
      <c r="A17" s="84" t="s">
        <v>17</v>
      </c>
      <c r="B17" s="60" t="s">
        <v>16</v>
      </c>
      <c r="C17" s="60" t="s">
        <v>95</v>
      </c>
      <c r="D17" s="87">
        <f>10/(20*6*60)</f>
        <v>1.3888888888888889E-3</v>
      </c>
      <c r="F17" s="44"/>
      <c r="G17" s="44"/>
      <c r="H17" s="45"/>
      <c r="I17" s="41"/>
      <c r="J17" s="41"/>
      <c r="K17" s="41"/>
    </row>
    <row r="18" spans="1:11" x14ac:dyDescent="0.25">
      <c r="A18" s="84" t="s">
        <v>18</v>
      </c>
      <c r="B18" s="60" t="s">
        <v>19</v>
      </c>
      <c r="C18" s="60" t="s">
        <v>95</v>
      </c>
      <c r="D18" s="87">
        <f>25/(20*6*60)</f>
        <v>3.472222222222222E-3</v>
      </c>
      <c r="F18" s="46"/>
      <c r="G18" s="46"/>
      <c r="H18" s="47"/>
      <c r="I18" s="41"/>
      <c r="J18" s="41"/>
      <c r="K18" s="41"/>
    </row>
    <row r="19" spans="1:11" x14ac:dyDescent="0.25">
      <c r="A19" s="84"/>
      <c r="B19" s="60"/>
      <c r="C19" s="60"/>
      <c r="D19" s="85"/>
      <c r="F19" s="44"/>
      <c r="G19" s="44"/>
      <c r="H19" s="45"/>
      <c r="I19" s="41"/>
      <c r="J19" s="41"/>
      <c r="K19" s="41"/>
    </row>
    <row r="20" spans="1:11" ht="15.75" thickBot="1" x14ac:dyDescent="0.3">
      <c r="A20" s="88"/>
      <c r="B20" s="164" t="s">
        <v>20</v>
      </c>
      <c r="C20" s="165"/>
      <c r="D20" s="89">
        <f>SUM(D15,D16,D17,D18)</f>
        <v>0.56486111111111115</v>
      </c>
      <c r="F20" s="46"/>
      <c r="G20" s="46"/>
      <c r="H20" s="47"/>
      <c r="I20" s="41"/>
      <c r="J20" s="41"/>
      <c r="K20" s="41"/>
    </row>
    <row r="21" spans="1:11" x14ac:dyDescent="0.25">
      <c r="A21" s="79"/>
      <c r="B21" s="79"/>
      <c r="C21" s="79"/>
      <c r="D21" s="79"/>
      <c r="E21" s="78"/>
      <c r="F21" s="46"/>
      <c r="G21" s="49"/>
      <c r="H21" s="46"/>
      <c r="I21" s="41"/>
      <c r="J21" s="41"/>
      <c r="K21" s="41"/>
    </row>
    <row r="22" spans="1:11" x14ac:dyDescent="0.25">
      <c r="A22" s="79"/>
      <c r="B22" s="79"/>
      <c r="C22" s="79"/>
      <c r="D22" s="79"/>
      <c r="E22" s="77"/>
      <c r="F22" s="46"/>
      <c r="G22" s="46"/>
      <c r="H22" s="46"/>
      <c r="I22" s="41"/>
      <c r="J22" s="41"/>
      <c r="K22" s="41"/>
    </row>
    <row r="23" spans="1:11" x14ac:dyDescent="0.25">
      <c r="A23" s="79"/>
      <c r="B23" s="79"/>
      <c r="C23" s="79"/>
      <c r="D23" s="79"/>
      <c r="E23" s="77"/>
      <c r="F23" s="44"/>
      <c r="G23" s="44"/>
      <c r="H23" s="50"/>
      <c r="I23" s="41"/>
      <c r="J23" s="41"/>
      <c r="K23" s="41"/>
    </row>
    <row r="24" spans="1:11" x14ac:dyDescent="0.25">
      <c r="A24" s="79"/>
      <c r="B24" s="79"/>
      <c r="C24" s="79"/>
      <c r="D24" s="79"/>
      <c r="E24" s="77"/>
      <c r="F24" s="46"/>
      <c r="G24" s="51"/>
      <c r="H24" s="50"/>
      <c r="I24" s="41"/>
      <c r="J24" s="41"/>
      <c r="K24" s="41"/>
    </row>
    <row r="25" spans="1:11" x14ac:dyDescent="0.25">
      <c r="A25" s="41"/>
      <c r="B25" s="41"/>
      <c r="C25" s="41"/>
      <c r="D25" s="41"/>
      <c r="E25" s="77"/>
      <c r="F25" s="44"/>
      <c r="G25" s="44"/>
      <c r="H25" s="52"/>
      <c r="I25" s="41"/>
      <c r="J25" s="41"/>
      <c r="K25" s="41"/>
    </row>
    <row r="26" spans="1:11" x14ac:dyDescent="0.25">
      <c r="A26" s="41"/>
      <c r="B26" s="41"/>
      <c r="C26" s="41"/>
      <c r="D26" s="41"/>
      <c r="E26" s="77"/>
      <c r="F26" s="46"/>
      <c r="G26" s="46"/>
      <c r="H26" s="47"/>
      <c r="I26" s="41"/>
      <c r="J26" s="41"/>
      <c r="K26" s="41"/>
    </row>
    <row r="27" spans="1:11" x14ac:dyDescent="0.25">
      <c r="F27" s="44"/>
      <c r="G27" s="44"/>
      <c r="H27" s="52"/>
      <c r="I27" s="41"/>
      <c r="J27" s="41"/>
      <c r="K27" s="41"/>
    </row>
    <row r="28" spans="1:11" x14ac:dyDescent="0.25">
      <c r="F28" s="44"/>
      <c r="G28" s="44"/>
      <c r="H28" s="52"/>
      <c r="I28" s="41"/>
      <c r="J28" s="41"/>
      <c r="K28" s="41"/>
    </row>
    <row r="29" spans="1:11" x14ac:dyDescent="0.25">
      <c r="F29" s="46"/>
      <c r="G29" s="46"/>
      <c r="H29" s="45"/>
      <c r="I29" s="41"/>
      <c r="J29" s="41"/>
      <c r="K29" s="41"/>
    </row>
    <row r="30" spans="1:11" x14ac:dyDescent="0.25">
      <c r="F30" s="44"/>
      <c r="G30" s="46"/>
      <c r="H30" s="47"/>
      <c r="I30" s="41"/>
      <c r="J30" s="41"/>
      <c r="K30" s="41"/>
    </row>
    <row r="31" spans="1:11" x14ac:dyDescent="0.25">
      <c r="F31" s="46"/>
      <c r="G31" s="51"/>
      <c r="H31" s="47"/>
      <c r="I31" s="41"/>
      <c r="J31" s="41"/>
      <c r="K31" s="41"/>
    </row>
    <row r="32" spans="1:11" x14ac:dyDescent="0.25">
      <c r="F32" s="46"/>
      <c r="G32" s="51"/>
      <c r="H32" s="47"/>
      <c r="I32" s="41"/>
      <c r="J32" s="41"/>
      <c r="K32" s="41"/>
    </row>
    <row r="33" spans="5:11" x14ac:dyDescent="0.25">
      <c r="E33" s="69"/>
      <c r="F33" s="70"/>
      <c r="G33" s="71"/>
      <c r="H33" s="72"/>
      <c r="I33" s="73"/>
      <c r="J33" s="73"/>
      <c r="K33" s="41"/>
    </row>
    <row r="34" spans="5:11" x14ac:dyDescent="0.25">
      <c r="E34" s="69"/>
      <c r="F34" s="70"/>
      <c r="G34" s="70"/>
      <c r="H34" s="72"/>
      <c r="I34" s="73"/>
      <c r="J34" s="73"/>
      <c r="K34" s="41"/>
    </row>
    <row r="35" spans="5:11" x14ac:dyDescent="0.25">
      <c r="E35" s="69"/>
      <c r="F35" s="74"/>
      <c r="G35" s="75"/>
      <c r="H35" s="75"/>
      <c r="I35" s="73"/>
      <c r="J35" s="73"/>
      <c r="K35" s="41"/>
    </row>
    <row r="36" spans="5:11" x14ac:dyDescent="0.25">
      <c r="E36" s="69"/>
      <c r="F36" s="73"/>
      <c r="G36" s="73"/>
      <c r="H36" s="73"/>
      <c r="I36" s="73"/>
      <c r="J36" s="73"/>
      <c r="K36" s="41"/>
    </row>
    <row r="37" spans="5:11" x14ac:dyDescent="0.25">
      <c r="E37" s="69"/>
      <c r="F37" s="73"/>
      <c r="G37" s="73"/>
      <c r="H37" s="73"/>
      <c r="I37" s="73"/>
      <c r="J37" s="73"/>
      <c r="K37" s="41"/>
    </row>
    <row r="38" spans="5:11" x14ac:dyDescent="0.25">
      <c r="E38" s="69"/>
      <c r="F38" s="60"/>
      <c r="G38" s="60"/>
      <c r="H38" s="60"/>
      <c r="I38" s="60"/>
      <c r="J38" s="60"/>
    </row>
    <row r="39" spans="5:11" x14ac:dyDescent="0.25">
      <c r="E39" s="69"/>
      <c r="F39" s="60"/>
      <c r="G39" s="60"/>
      <c r="H39" s="60"/>
      <c r="I39" s="60"/>
      <c r="J39" s="60"/>
    </row>
    <row r="40" spans="5:11" x14ac:dyDescent="0.25">
      <c r="E40" s="69"/>
      <c r="F40" s="60"/>
      <c r="G40" s="60"/>
      <c r="H40" s="60"/>
      <c r="I40" s="60"/>
      <c r="J40" s="60"/>
    </row>
  </sheetData>
  <mergeCells count="3">
    <mergeCell ref="A10:B10"/>
    <mergeCell ref="A11:B11"/>
    <mergeCell ref="B20:C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C9D58-EEFD-47F5-9535-A88EDF248EA6}">
  <dimension ref="B1:K38"/>
  <sheetViews>
    <sheetView workbookViewId="0">
      <selection activeCell="G12" sqref="G12"/>
    </sheetView>
  </sheetViews>
  <sheetFormatPr defaultRowHeight="15" x14ac:dyDescent="0.25"/>
  <cols>
    <col min="2" max="2" width="26.140625" customWidth="1"/>
    <col min="3" max="3" width="14.42578125" customWidth="1"/>
    <col min="4" max="4" width="9.5703125" bestFit="1" customWidth="1"/>
    <col min="5" max="5" width="12.7109375" customWidth="1"/>
    <col min="6" max="6" width="43.28515625" customWidth="1"/>
    <col min="7" max="7" width="64.7109375" customWidth="1"/>
    <col min="8" max="8" width="14.140625" customWidth="1"/>
    <col min="9" max="10" width="13.85546875" customWidth="1"/>
    <col min="11" max="11" width="29.28515625" customWidth="1"/>
  </cols>
  <sheetData>
    <row r="1" spans="2:8" ht="15.75" thickBot="1" x14ac:dyDescent="0.3"/>
    <row r="2" spans="2:8" ht="16.5" thickBot="1" x14ac:dyDescent="0.3">
      <c r="B2" s="102" t="s">
        <v>68</v>
      </c>
      <c r="C2" s="103" t="s">
        <v>2</v>
      </c>
      <c r="D2" s="103" t="s">
        <v>3</v>
      </c>
      <c r="E2" s="103" t="s">
        <v>72</v>
      </c>
      <c r="F2" s="101" t="s">
        <v>69</v>
      </c>
      <c r="G2" s="104" t="s">
        <v>4</v>
      </c>
    </row>
    <row r="3" spans="2:8" x14ac:dyDescent="0.25">
      <c r="B3" s="105" t="s">
        <v>112</v>
      </c>
      <c r="C3" s="106"/>
      <c r="D3" s="107"/>
      <c r="E3" s="128"/>
      <c r="F3" s="120"/>
      <c r="G3" s="126"/>
    </row>
    <row r="4" spans="2:8" ht="24" x14ac:dyDescent="0.25">
      <c r="B4" s="114" t="s">
        <v>123</v>
      </c>
      <c r="C4" s="112">
        <v>1</v>
      </c>
      <c r="D4" s="136" t="s">
        <v>86</v>
      </c>
      <c r="E4" s="131" t="s">
        <v>73</v>
      </c>
      <c r="F4" s="121" t="s">
        <v>86</v>
      </c>
      <c r="G4" s="145" t="s">
        <v>92</v>
      </c>
    </row>
    <row r="5" spans="2:8" ht="24" x14ac:dyDescent="0.25">
      <c r="B5" s="114" t="s">
        <v>60</v>
      </c>
      <c r="C5" s="112">
        <v>1</v>
      </c>
      <c r="D5" s="136" t="s">
        <v>86</v>
      </c>
      <c r="E5" s="131" t="s">
        <v>73</v>
      </c>
      <c r="F5" s="121" t="s">
        <v>86</v>
      </c>
      <c r="G5" s="145" t="s">
        <v>92</v>
      </c>
    </row>
    <row r="6" spans="2:8" x14ac:dyDescent="0.25">
      <c r="B6" s="114" t="s">
        <v>6</v>
      </c>
      <c r="C6" s="112">
        <v>1</v>
      </c>
      <c r="D6" s="113">
        <v>0.8</v>
      </c>
      <c r="E6" s="131" t="s">
        <v>73</v>
      </c>
      <c r="F6" s="121" t="s">
        <v>87</v>
      </c>
      <c r="G6" s="145" t="s">
        <v>92</v>
      </c>
    </row>
    <row r="7" spans="2:8" ht="24" x14ac:dyDescent="0.25">
      <c r="B7" s="114" t="s">
        <v>67</v>
      </c>
      <c r="C7" s="112">
        <v>2</v>
      </c>
      <c r="D7" s="113">
        <v>1.8</v>
      </c>
      <c r="E7" s="129" t="s">
        <v>74</v>
      </c>
      <c r="F7" s="122" t="s">
        <v>70</v>
      </c>
      <c r="G7" s="95" t="s">
        <v>9</v>
      </c>
    </row>
    <row r="8" spans="2:8" ht="23.25" x14ac:dyDescent="0.25">
      <c r="B8" s="114" t="s">
        <v>66</v>
      </c>
      <c r="C8" s="112">
        <v>1</v>
      </c>
      <c r="D8" s="113">
        <v>0.13</v>
      </c>
      <c r="E8" s="129" t="s">
        <v>74</v>
      </c>
      <c r="F8" s="121" t="s">
        <v>103</v>
      </c>
      <c r="G8" s="150" t="s">
        <v>102</v>
      </c>
    </row>
    <row r="9" spans="2:8" ht="23.25" x14ac:dyDescent="0.25">
      <c r="B9" s="114" t="s">
        <v>113</v>
      </c>
      <c r="C9" s="112"/>
      <c r="D9" s="113">
        <v>0.45</v>
      </c>
      <c r="E9" s="129" t="s">
        <v>74</v>
      </c>
      <c r="F9" s="121" t="s">
        <v>114</v>
      </c>
      <c r="G9" s="150" t="s">
        <v>98</v>
      </c>
    </row>
    <row r="10" spans="2:8" ht="23.25" x14ac:dyDescent="0.25">
      <c r="B10" s="114" t="s">
        <v>104</v>
      </c>
      <c r="C10" s="112">
        <v>1</v>
      </c>
      <c r="D10" s="113">
        <v>0.7</v>
      </c>
      <c r="E10" s="129" t="s">
        <v>74</v>
      </c>
      <c r="F10" s="121" t="s">
        <v>105</v>
      </c>
      <c r="G10" s="150" t="s">
        <v>106</v>
      </c>
    </row>
    <row r="11" spans="2:8" ht="36" x14ac:dyDescent="0.25">
      <c r="B11" s="114" t="s">
        <v>7</v>
      </c>
      <c r="C11" s="112">
        <v>1</v>
      </c>
      <c r="D11" s="113">
        <v>0.25</v>
      </c>
      <c r="E11" s="129" t="s">
        <v>74</v>
      </c>
      <c r="F11" s="125" t="s">
        <v>71</v>
      </c>
      <c r="G11" s="148" t="s">
        <v>34</v>
      </c>
    </row>
    <row r="12" spans="2:8" ht="45" x14ac:dyDescent="0.25">
      <c r="B12" s="114" t="s">
        <v>5</v>
      </c>
      <c r="C12" s="112">
        <v>1</v>
      </c>
      <c r="D12" s="113">
        <v>0.39</v>
      </c>
      <c r="E12" s="129" t="s">
        <v>74</v>
      </c>
      <c r="F12" s="121" t="s">
        <v>94</v>
      </c>
      <c r="G12" s="153" t="s">
        <v>93</v>
      </c>
      <c r="H12" s="59"/>
    </row>
    <row r="13" spans="2:8" x14ac:dyDescent="0.25">
      <c r="B13" s="108" t="s">
        <v>65</v>
      </c>
      <c r="C13" s="109"/>
      <c r="D13" s="110"/>
      <c r="E13" s="130"/>
      <c r="F13" s="123"/>
      <c r="G13" s="127"/>
    </row>
    <row r="14" spans="2:8" ht="24" x14ac:dyDescent="0.25">
      <c r="B14" s="114" t="s">
        <v>108</v>
      </c>
      <c r="C14" s="115">
        <v>1</v>
      </c>
      <c r="D14" s="136" t="s">
        <v>86</v>
      </c>
      <c r="E14" s="131" t="s">
        <v>73</v>
      </c>
      <c r="F14" s="121" t="s">
        <v>86</v>
      </c>
      <c r="G14" s="145" t="s">
        <v>92</v>
      </c>
    </row>
    <row r="15" spans="2:8" ht="24" x14ac:dyDescent="0.25">
      <c r="B15" s="114" t="s">
        <v>109</v>
      </c>
      <c r="C15" s="112">
        <v>1</v>
      </c>
      <c r="D15" s="136" t="s">
        <v>86</v>
      </c>
      <c r="E15" s="131" t="s">
        <v>73</v>
      </c>
      <c r="F15" s="121" t="s">
        <v>86</v>
      </c>
      <c r="G15" s="145" t="s">
        <v>92</v>
      </c>
    </row>
    <row r="16" spans="2:8" ht="24" x14ac:dyDescent="0.25">
      <c r="B16" s="114" t="s">
        <v>107</v>
      </c>
      <c r="C16" s="115">
        <v>1</v>
      </c>
      <c r="D16" s="136" t="s">
        <v>86</v>
      </c>
      <c r="E16" s="131" t="s">
        <v>73</v>
      </c>
      <c r="F16" s="121" t="s">
        <v>86</v>
      </c>
      <c r="G16" s="145" t="s">
        <v>92</v>
      </c>
    </row>
    <row r="17" spans="2:11" x14ac:dyDescent="0.25">
      <c r="B17" s="111" t="s">
        <v>64</v>
      </c>
      <c r="C17" s="109"/>
      <c r="D17" s="110"/>
      <c r="E17" s="130"/>
      <c r="F17" s="123"/>
      <c r="G17" s="127"/>
    </row>
    <row r="18" spans="2:11" x14ac:dyDescent="0.25">
      <c r="B18" s="114" t="s">
        <v>110</v>
      </c>
      <c r="C18" s="112">
        <v>1</v>
      </c>
      <c r="D18" s="113">
        <v>0.15</v>
      </c>
      <c r="E18" s="129" t="s">
        <v>74</v>
      </c>
      <c r="F18" s="121" t="s">
        <v>75</v>
      </c>
      <c r="G18" s="145" t="s">
        <v>92</v>
      </c>
    </row>
    <row r="19" spans="2:11" x14ac:dyDescent="0.25">
      <c r="B19" s="114" t="s">
        <v>61</v>
      </c>
      <c r="C19" s="112">
        <v>1</v>
      </c>
      <c r="D19" s="113">
        <v>0.1</v>
      </c>
      <c r="E19" s="129" t="s">
        <v>74</v>
      </c>
      <c r="F19" s="121" t="s">
        <v>75</v>
      </c>
      <c r="G19" s="145" t="s">
        <v>92</v>
      </c>
    </row>
    <row r="20" spans="2:11" x14ac:dyDescent="0.25">
      <c r="B20" s="114" t="s">
        <v>62</v>
      </c>
      <c r="C20" s="112">
        <v>1</v>
      </c>
      <c r="D20" s="113">
        <v>0.1</v>
      </c>
      <c r="E20" s="129" t="s">
        <v>74</v>
      </c>
      <c r="F20" s="121" t="s">
        <v>75</v>
      </c>
      <c r="G20" s="145" t="s">
        <v>92</v>
      </c>
    </row>
    <row r="21" spans="2:11" ht="33.75" x14ac:dyDescent="0.25">
      <c r="B21" s="114" t="s">
        <v>63</v>
      </c>
      <c r="C21" s="112">
        <v>1</v>
      </c>
      <c r="D21" s="116">
        <v>0.25</v>
      </c>
      <c r="E21" s="129" t="s">
        <v>74</v>
      </c>
      <c r="F21" s="121" t="s">
        <v>76</v>
      </c>
      <c r="G21" s="151" t="s">
        <v>77</v>
      </c>
    </row>
    <row r="22" spans="2:11" ht="15.75" thickBot="1" x14ac:dyDescent="0.3">
      <c r="B22" s="117" t="s">
        <v>45</v>
      </c>
      <c r="C22" s="118">
        <v>1</v>
      </c>
      <c r="D22" s="119">
        <v>0.25</v>
      </c>
      <c r="E22" s="132" t="s">
        <v>74</v>
      </c>
      <c r="F22" s="124" t="s">
        <v>111</v>
      </c>
      <c r="G22" s="152" t="s">
        <v>24</v>
      </c>
    </row>
    <row r="23" spans="2:11" ht="15.75" thickBot="1" x14ac:dyDescent="0.3">
      <c r="B23" s="67"/>
      <c r="C23" s="11"/>
    </row>
    <row r="24" spans="2:11" ht="15.75" thickBot="1" x14ac:dyDescent="0.3">
      <c r="C24" s="154" t="s">
        <v>120</v>
      </c>
      <c r="D24" s="155">
        <f>SUM(D6,D7*2,D8:D12,D18:D22,K31,K38)</f>
        <v>8.711666666666666</v>
      </c>
      <c r="E24" s="147"/>
    </row>
    <row r="25" spans="2:11" ht="15.75" thickBot="1" x14ac:dyDescent="0.3"/>
    <row r="26" spans="2:11" ht="19.5" thickBot="1" x14ac:dyDescent="0.35">
      <c r="F26" s="60"/>
      <c r="G26" s="137" t="s">
        <v>122</v>
      </c>
      <c r="H26" s="142" t="s">
        <v>3</v>
      </c>
      <c r="I26" s="140" t="s">
        <v>8</v>
      </c>
      <c r="J26" s="140" t="s">
        <v>4</v>
      </c>
      <c r="K26" s="141" t="s">
        <v>88</v>
      </c>
    </row>
    <row r="27" spans="2:11" x14ac:dyDescent="0.25">
      <c r="G27" s="80" t="s">
        <v>78</v>
      </c>
      <c r="H27" s="139" t="s">
        <v>81</v>
      </c>
      <c r="I27" s="112" t="s">
        <v>84</v>
      </c>
      <c r="J27" s="112" t="s">
        <v>90</v>
      </c>
      <c r="K27" s="133">
        <f>7000/10000</f>
        <v>0.7</v>
      </c>
    </row>
    <row r="28" spans="2:11" x14ac:dyDescent="0.25">
      <c r="G28" s="138" t="s">
        <v>116</v>
      </c>
      <c r="H28" s="112" t="s">
        <v>115</v>
      </c>
      <c r="I28" s="112" t="s">
        <v>85</v>
      </c>
      <c r="J28" s="112" t="s">
        <v>89</v>
      </c>
      <c r="K28" s="134">
        <f>1.3*0.1</f>
        <v>0.13</v>
      </c>
    </row>
    <row r="29" spans="2:11" x14ac:dyDescent="0.25">
      <c r="G29" s="84" t="s">
        <v>79</v>
      </c>
      <c r="H29" s="139" t="s">
        <v>82</v>
      </c>
      <c r="I29" s="112" t="s">
        <v>95</v>
      </c>
      <c r="J29" s="112" t="s">
        <v>90</v>
      </c>
      <c r="K29" s="135">
        <f>12/(20*6*60)</f>
        <v>1.6666666666666668E-3</v>
      </c>
    </row>
    <row r="30" spans="2:11" ht="15.75" thickBot="1" x14ac:dyDescent="0.3">
      <c r="G30" s="138" t="s">
        <v>80</v>
      </c>
      <c r="H30" s="112" t="s">
        <v>83</v>
      </c>
      <c r="I30" s="112" t="s">
        <v>95</v>
      </c>
      <c r="J30" s="112" t="s">
        <v>90</v>
      </c>
      <c r="K30" s="135">
        <f>30/(20*6*60)</f>
        <v>4.1666666666666666E-3</v>
      </c>
    </row>
    <row r="31" spans="2:11" ht="15.75" thickBot="1" x14ac:dyDescent="0.3">
      <c r="G31" s="88"/>
      <c r="H31" s="166"/>
      <c r="I31" s="167"/>
      <c r="J31" s="144" t="s">
        <v>91</v>
      </c>
      <c r="K31" s="143">
        <f>SUM(K27,K28,K29,K30)</f>
        <v>0.83583333333333332</v>
      </c>
    </row>
    <row r="32" spans="2:11" ht="15.75" thickBot="1" x14ac:dyDescent="0.3"/>
    <row r="33" spans="7:11" ht="19.5" thickBot="1" x14ac:dyDescent="0.35">
      <c r="G33" s="137" t="s">
        <v>121</v>
      </c>
      <c r="H33" s="142" t="s">
        <v>3</v>
      </c>
      <c r="I33" s="140" t="s">
        <v>8</v>
      </c>
      <c r="J33" s="140" t="s">
        <v>4</v>
      </c>
      <c r="K33" s="141" t="s">
        <v>88</v>
      </c>
    </row>
    <row r="34" spans="7:11" x14ac:dyDescent="0.25">
      <c r="G34" s="80" t="s">
        <v>78</v>
      </c>
      <c r="H34" s="139" t="s">
        <v>117</v>
      </c>
      <c r="I34" s="112" t="s">
        <v>84</v>
      </c>
      <c r="J34" s="112" t="s">
        <v>90</v>
      </c>
      <c r="K34" s="133">
        <f>5000/10000</f>
        <v>0.5</v>
      </c>
    </row>
    <row r="35" spans="7:11" x14ac:dyDescent="0.25">
      <c r="G35" s="138" t="s">
        <v>116</v>
      </c>
      <c r="H35" s="112" t="s">
        <v>119</v>
      </c>
      <c r="I35" s="112" t="s">
        <v>118</v>
      </c>
      <c r="J35" s="112" t="s">
        <v>89</v>
      </c>
      <c r="K35" s="134">
        <f>10*0.02</f>
        <v>0.2</v>
      </c>
    </row>
    <row r="36" spans="7:11" x14ac:dyDescent="0.25">
      <c r="G36" s="84" t="s">
        <v>79</v>
      </c>
      <c r="H36" s="139" t="s">
        <v>82</v>
      </c>
      <c r="I36" s="112" t="s">
        <v>95</v>
      </c>
      <c r="J36" s="112" t="s">
        <v>90</v>
      </c>
      <c r="K36" s="135">
        <f>12/(20*6*60)</f>
        <v>1.6666666666666668E-3</v>
      </c>
    </row>
    <row r="37" spans="7:11" ht="15.75" thickBot="1" x14ac:dyDescent="0.3">
      <c r="G37" s="138" t="s">
        <v>80</v>
      </c>
      <c r="H37" s="112" t="s">
        <v>83</v>
      </c>
      <c r="I37" s="112" t="s">
        <v>95</v>
      </c>
      <c r="J37" s="112" t="s">
        <v>90</v>
      </c>
      <c r="K37" s="135">
        <f>30/(20*6*60)</f>
        <v>4.1666666666666666E-3</v>
      </c>
    </row>
    <row r="38" spans="7:11" ht="15.75" thickBot="1" x14ac:dyDescent="0.3">
      <c r="G38" s="88"/>
      <c r="H38" s="166"/>
      <c r="I38" s="167"/>
      <c r="J38" s="144" t="s">
        <v>91</v>
      </c>
      <c r="K38" s="143">
        <f>SUM(K34,K35,K36,K37)</f>
        <v>0.70583333333333331</v>
      </c>
    </row>
  </sheetData>
  <mergeCells count="2">
    <mergeCell ref="H31:I31"/>
    <mergeCell ref="H38:I38"/>
  </mergeCells>
  <hyperlinks>
    <hyperlink ref="G12" r:id="rId1" xr:uid="{7AC688D4-4F68-43B7-A15D-2F5BBE003BF8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94B7F-C374-4A54-B925-3DFCD3CAA8ED}">
  <dimension ref="A4:B6"/>
  <sheetViews>
    <sheetView workbookViewId="0">
      <selection activeCell="A4" sqref="A4"/>
    </sheetView>
  </sheetViews>
  <sheetFormatPr defaultRowHeight="15" x14ac:dyDescent="0.25"/>
  <cols>
    <col min="1" max="1" width="146.42578125" customWidth="1"/>
    <col min="2" max="2" width="16.140625" customWidth="1"/>
  </cols>
  <sheetData>
    <row r="4" spans="1:2" x14ac:dyDescent="0.25">
      <c r="A4" s="149" t="s">
        <v>96</v>
      </c>
      <c r="B4" t="s">
        <v>97</v>
      </c>
    </row>
    <row r="5" spans="1:2" x14ac:dyDescent="0.25">
      <c r="A5" s="149" t="s">
        <v>98</v>
      </c>
      <c r="B5" t="s">
        <v>99</v>
      </c>
    </row>
    <row r="6" spans="1:2" x14ac:dyDescent="0.25">
      <c r="A6" s="149" t="s">
        <v>100</v>
      </c>
      <c r="B6" t="s">
        <v>101</v>
      </c>
    </row>
  </sheetData>
  <hyperlinks>
    <hyperlink ref="A4" r:id="rId1" xr:uid="{BDB9E3FF-2A33-427B-8670-11E6883777EC}"/>
    <hyperlink ref="A5" r:id="rId2" xr:uid="{37D00B2E-711B-4F68-B57B-9C5D464AAC61}"/>
    <hyperlink ref="A6" r:id="rId3" location="anchorTechnicalDOCS" xr:uid="{9CC74238-C0AE-4CD5-A36A-BCBB07CCF6D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Concept UV-Tap</vt:lpstr>
      <vt:lpstr>Concept Floater Pen</vt:lpstr>
      <vt:lpstr>Final Design</vt:lpstr>
      <vt:lpstr>PCB components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</dc:creator>
  <cp:lastModifiedBy>Matteo Thissen</cp:lastModifiedBy>
  <dcterms:created xsi:type="dcterms:W3CDTF">2022-03-12T13:37:24Z</dcterms:created>
  <dcterms:modified xsi:type="dcterms:W3CDTF">2022-06-30T16:25:39Z</dcterms:modified>
</cp:coreProperties>
</file>