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-my.sharepoint.com/personal/jbloemberg1_tudelft_nl/Documents/Documents/TU Delft Jette/PhD/01_MEDPHOT project/P03_Clamp_system/Evaluation/"/>
    </mc:Choice>
  </mc:AlternateContent>
  <xr:revisionPtr revIDLastSave="1842" documentId="13_ncr:1_{34005BFA-ED61-40C0-96CE-6A88D19CD78E}" xr6:coauthVersionLast="47" xr6:coauthVersionMax="47" xr10:uidLastSave="{D25028B9-5071-4AEB-9C79-B3D85DE12D4C}"/>
  <bookViews>
    <workbookView xWindow="28680" yWindow="-120" windowWidth="29040" windowHeight="15840" xr2:uid="{86D74742-FA86-4C3F-A980-ACBFEE1C84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33" i="1" l="1"/>
  <c r="AD5" i="1"/>
  <c r="AD4" i="1"/>
  <c r="AJ149" i="1"/>
  <c r="AJ150" i="1"/>
  <c r="AJ148" i="1"/>
  <c r="AI149" i="1"/>
  <c r="AI150" i="1"/>
  <c r="AI151" i="1"/>
  <c r="AI148" i="1"/>
  <c r="AH149" i="1"/>
  <c r="AH150" i="1"/>
  <c r="AH151" i="1"/>
  <c r="AH148" i="1"/>
  <c r="AG149" i="1"/>
  <c r="AG150" i="1"/>
  <c r="AG148" i="1"/>
  <c r="AF149" i="1"/>
  <c r="AF150" i="1"/>
  <c r="AF151" i="1"/>
  <c r="AF148" i="1"/>
  <c r="AE149" i="1"/>
  <c r="AE150" i="1"/>
  <c r="AE151" i="1"/>
  <c r="AE148" i="1"/>
  <c r="AE41" i="1"/>
  <c r="AE21" i="1"/>
  <c r="F135" i="1"/>
  <c r="V90" i="1"/>
  <c r="V4" i="1"/>
  <c r="K121" i="1"/>
  <c r="U42" i="1"/>
  <c r="U41" i="1"/>
  <c r="U40" i="1"/>
  <c r="U39" i="1"/>
  <c r="U38" i="1"/>
  <c r="U37" i="1"/>
  <c r="U35" i="1"/>
  <c r="U34" i="1"/>
  <c r="U33" i="1"/>
  <c r="U32" i="1"/>
  <c r="U31" i="1"/>
  <c r="U30" i="1"/>
  <c r="U28" i="1"/>
  <c r="U27" i="1"/>
  <c r="U26" i="1"/>
  <c r="U25" i="1"/>
  <c r="U24" i="1"/>
  <c r="U23" i="1"/>
  <c r="U21" i="1"/>
  <c r="U20" i="1"/>
  <c r="U19" i="1"/>
  <c r="U18" i="1"/>
  <c r="U17" i="1"/>
  <c r="U16" i="1"/>
  <c r="U128" i="1"/>
  <c r="U127" i="1"/>
  <c r="U126" i="1"/>
  <c r="U125" i="1"/>
  <c r="U124" i="1"/>
  <c r="U121" i="1"/>
  <c r="U120" i="1"/>
  <c r="U119" i="1"/>
  <c r="U118" i="1"/>
  <c r="U117" i="1"/>
  <c r="U114" i="1"/>
  <c r="U113" i="1"/>
  <c r="U112" i="1"/>
  <c r="U111" i="1"/>
  <c r="U110" i="1"/>
  <c r="U107" i="1"/>
  <c r="U106" i="1"/>
  <c r="U105" i="1"/>
  <c r="U104" i="1"/>
  <c r="U103" i="1"/>
  <c r="T128" i="1"/>
  <c r="T127" i="1"/>
  <c r="T126" i="1"/>
  <c r="T125" i="1"/>
  <c r="T121" i="1"/>
  <c r="T120" i="1"/>
  <c r="T119" i="1"/>
  <c r="T118" i="1"/>
  <c r="T114" i="1"/>
  <c r="T113" i="1"/>
  <c r="T112" i="1"/>
  <c r="T111" i="1"/>
  <c r="T107" i="1"/>
  <c r="T106" i="1"/>
  <c r="T105" i="1"/>
  <c r="T104" i="1"/>
  <c r="T42" i="1"/>
  <c r="T41" i="1"/>
  <c r="T40" i="1"/>
  <c r="T39" i="1"/>
  <c r="T38" i="1"/>
  <c r="T35" i="1"/>
  <c r="T34" i="1"/>
  <c r="T33" i="1"/>
  <c r="T32" i="1"/>
  <c r="T31" i="1"/>
  <c r="T28" i="1"/>
  <c r="T27" i="1"/>
  <c r="T26" i="1"/>
  <c r="T25" i="1"/>
  <c r="T24" i="1"/>
  <c r="T21" i="1"/>
  <c r="T20" i="1"/>
  <c r="T19" i="1"/>
  <c r="T18" i="1"/>
  <c r="T17" i="1"/>
  <c r="K42" i="1"/>
  <c r="W42" i="1" s="1"/>
  <c r="K41" i="1"/>
  <c r="W41" i="1" s="1"/>
  <c r="K40" i="1"/>
  <c r="W40" i="1" s="1"/>
  <c r="K39" i="1"/>
  <c r="K38" i="1"/>
  <c r="W38" i="1" s="1"/>
  <c r="K37" i="1"/>
  <c r="W37" i="1" s="1"/>
  <c r="K35" i="1"/>
  <c r="W35" i="1" s="1"/>
  <c r="K34" i="1"/>
  <c r="W34" i="1" s="1"/>
  <c r="K33" i="1"/>
  <c r="W33" i="1" s="1"/>
  <c r="K32" i="1"/>
  <c r="W32" i="1" s="1"/>
  <c r="K31" i="1"/>
  <c r="W31" i="1" s="1"/>
  <c r="K30" i="1"/>
  <c r="W30" i="1" s="1"/>
  <c r="K28" i="1"/>
  <c r="W28" i="1" s="1"/>
  <c r="K27" i="1"/>
  <c r="K26" i="1"/>
  <c r="W26" i="1" s="1"/>
  <c r="K25" i="1"/>
  <c r="W25" i="1" s="1"/>
  <c r="K24" i="1"/>
  <c r="W24" i="1" s="1"/>
  <c r="K23" i="1"/>
  <c r="N23" i="1" s="1"/>
  <c r="K21" i="1"/>
  <c r="W21" i="1" s="1"/>
  <c r="K20" i="1"/>
  <c r="W20" i="1" s="1"/>
  <c r="K19" i="1"/>
  <c r="K18" i="1"/>
  <c r="W18" i="1" s="1"/>
  <c r="K17" i="1"/>
  <c r="K16" i="1"/>
  <c r="N16" i="1" s="1"/>
  <c r="J42" i="1"/>
  <c r="V42" i="1" s="1"/>
  <c r="J41" i="1"/>
  <c r="V41" i="1" s="1"/>
  <c r="J40" i="1"/>
  <c r="J39" i="1"/>
  <c r="J38" i="1"/>
  <c r="V38" i="1" s="1"/>
  <c r="J35" i="1"/>
  <c r="V35" i="1" s="1"/>
  <c r="J34" i="1"/>
  <c r="J33" i="1"/>
  <c r="J32" i="1"/>
  <c r="V32" i="1" s="1"/>
  <c r="J31" i="1"/>
  <c r="V31" i="1" s="1"/>
  <c r="J28" i="1"/>
  <c r="J27" i="1"/>
  <c r="J26" i="1"/>
  <c r="V26" i="1" s="1"/>
  <c r="J25" i="1"/>
  <c r="V25" i="1" s="1"/>
  <c r="J24" i="1"/>
  <c r="J21" i="1"/>
  <c r="J20" i="1"/>
  <c r="V20" i="1" s="1"/>
  <c r="J19" i="1"/>
  <c r="V19" i="1" s="1"/>
  <c r="J18" i="1"/>
  <c r="J17" i="1"/>
  <c r="K128" i="1"/>
  <c r="K127" i="1"/>
  <c r="K126" i="1"/>
  <c r="K125" i="1"/>
  <c r="K124" i="1"/>
  <c r="K120" i="1"/>
  <c r="K119" i="1"/>
  <c r="K118" i="1"/>
  <c r="K117" i="1"/>
  <c r="K114" i="1"/>
  <c r="K113" i="1"/>
  <c r="K112" i="1"/>
  <c r="K111" i="1"/>
  <c r="K110" i="1"/>
  <c r="K103" i="1"/>
  <c r="K107" i="1"/>
  <c r="K106" i="1"/>
  <c r="K105" i="1"/>
  <c r="K104" i="1"/>
  <c r="J128" i="1"/>
  <c r="V128" i="1" s="1"/>
  <c r="J127" i="1"/>
  <c r="V127" i="1" s="1"/>
  <c r="J126" i="1"/>
  <c r="J125" i="1"/>
  <c r="J121" i="1"/>
  <c r="J120" i="1"/>
  <c r="V120" i="1" s="1"/>
  <c r="J119" i="1"/>
  <c r="V119" i="1" s="1"/>
  <c r="J118" i="1"/>
  <c r="V118" i="1" s="1"/>
  <c r="J114" i="1"/>
  <c r="V114" i="1" s="1"/>
  <c r="J113" i="1"/>
  <c r="V113" i="1" s="1"/>
  <c r="J112" i="1"/>
  <c r="J111" i="1"/>
  <c r="J107" i="1"/>
  <c r="J106" i="1"/>
  <c r="V106" i="1" s="1"/>
  <c r="J105" i="1"/>
  <c r="V105" i="1" s="1"/>
  <c r="J104" i="1"/>
  <c r="V104" i="1" s="1"/>
  <c r="K50" i="1"/>
  <c r="Q128" i="1"/>
  <c r="Q127" i="1"/>
  <c r="Q126" i="1"/>
  <c r="Q121" i="1"/>
  <c r="Q120" i="1"/>
  <c r="Q119" i="1"/>
  <c r="Q114" i="1"/>
  <c r="Q113" i="1"/>
  <c r="Q112" i="1"/>
  <c r="Q107" i="1"/>
  <c r="Q106" i="1"/>
  <c r="Q105" i="1"/>
  <c r="Q100" i="1"/>
  <c r="Q99" i="1"/>
  <c r="Q98" i="1"/>
  <c r="Q93" i="1"/>
  <c r="Q92" i="1"/>
  <c r="Q91" i="1"/>
  <c r="Q86" i="1"/>
  <c r="Q85" i="1"/>
  <c r="Q84" i="1"/>
  <c r="Q83" i="1"/>
  <c r="Q79" i="1"/>
  <c r="Q78" i="1"/>
  <c r="Q77" i="1"/>
  <c r="Q76" i="1"/>
  <c r="Q72" i="1"/>
  <c r="Q71" i="1"/>
  <c r="Q70" i="1"/>
  <c r="Q69" i="1"/>
  <c r="Q65" i="1"/>
  <c r="Q64" i="1"/>
  <c r="Q63" i="1"/>
  <c r="Q62" i="1"/>
  <c r="Q58" i="1"/>
  <c r="Q57" i="1"/>
  <c r="Q56" i="1"/>
  <c r="Q55" i="1"/>
  <c r="Q51" i="1"/>
  <c r="Q50" i="1"/>
  <c r="Q49" i="1"/>
  <c r="Q48" i="1"/>
  <c r="Q42" i="1"/>
  <c r="Q41" i="1"/>
  <c r="Q40" i="1"/>
  <c r="Q39" i="1"/>
  <c r="Q35" i="1"/>
  <c r="Q34" i="1"/>
  <c r="Q33" i="1"/>
  <c r="Q32" i="1"/>
  <c r="Q28" i="1"/>
  <c r="Q27" i="1"/>
  <c r="Q26" i="1"/>
  <c r="Q25" i="1"/>
  <c r="Q21" i="1"/>
  <c r="Q20" i="1"/>
  <c r="Q19" i="1"/>
  <c r="Q18" i="1"/>
  <c r="Q14" i="1"/>
  <c r="Q13" i="1"/>
  <c r="Q12" i="1"/>
  <c r="Q11" i="1"/>
  <c r="Q5" i="1"/>
  <c r="Q6" i="1"/>
  <c r="Q7" i="1"/>
  <c r="Q4" i="1"/>
  <c r="U100" i="1"/>
  <c r="U99" i="1"/>
  <c r="U98" i="1"/>
  <c r="U97" i="1"/>
  <c r="T100" i="1"/>
  <c r="T99" i="1"/>
  <c r="T98" i="1"/>
  <c r="T97" i="1"/>
  <c r="K100" i="1"/>
  <c r="K99" i="1"/>
  <c r="K98" i="1"/>
  <c r="K97" i="1"/>
  <c r="J100" i="1"/>
  <c r="V100" i="1" s="1"/>
  <c r="J99" i="1"/>
  <c r="V99" i="1" s="1"/>
  <c r="J98" i="1"/>
  <c r="V98" i="1" s="1"/>
  <c r="J97" i="1"/>
  <c r="V97" i="1" s="1"/>
  <c r="U93" i="1"/>
  <c r="U92" i="1"/>
  <c r="U91" i="1"/>
  <c r="U90" i="1"/>
  <c r="T93" i="1"/>
  <c r="R158" i="1" s="1"/>
  <c r="T92" i="1"/>
  <c r="R157" i="1" s="1"/>
  <c r="T91" i="1"/>
  <c r="T90" i="1"/>
  <c r="K93" i="1"/>
  <c r="K92" i="1"/>
  <c r="K91" i="1"/>
  <c r="K90" i="1"/>
  <c r="J93" i="1"/>
  <c r="V93" i="1" s="1"/>
  <c r="J92" i="1"/>
  <c r="V92" i="1" s="1"/>
  <c r="J91" i="1"/>
  <c r="V91" i="1" s="1"/>
  <c r="J90" i="1"/>
  <c r="U86" i="1"/>
  <c r="U85" i="1"/>
  <c r="U84" i="1"/>
  <c r="U83" i="1"/>
  <c r="U82" i="1"/>
  <c r="T86" i="1"/>
  <c r="T85" i="1"/>
  <c r="T84" i="1"/>
  <c r="T83" i="1"/>
  <c r="T82" i="1"/>
  <c r="K86" i="1"/>
  <c r="K85" i="1"/>
  <c r="K84" i="1"/>
  <c r="K83" i="1"/>
  <c r="K82" i="1"/>
  <c r="J86" i="1"/>
  <c r="J85" i="1"/>
  <c r="J84" i="1"/>
  <c r="V84" i="1" s="1"/>
  <c r="J83" i="1"/>
  <c r="V83" i="1" s="1"/>
  <c r="J82" i="1"/>
  <c r="U79" i="1"/>
  <c r="U78" i="1"/>
  <c r="U77" i="1"/>
  <c r="U76" i="1"/>
  <c r="U75" i="1"/>
  <c r="T79" i="1"/>
  <c r="T78" i="1"/>
  <c r="T77" i="1"/>
  <c r="T76" i="1"/>
  <c r="T75" i="1"/>
  <c r="K79" i="1"/>
  <c r="K78" i="1"/>
  <c r="K77" i="1"/>
  <c r="K76" i="1"/>
  <c r="K75" i="1"/>
  <c r="J79" i="1"/>
  <c r="J78" i="1"/>
  <c r="V78" i="1" s="1"/>
  <c r="J77" i="1"/>
  <c r="V77" i="1" s="1"/>
  <c r="J76" i="1"/>
  <c r="J75" i="1"/>
  <c r="U72" i="1"/>
  <c r="U71" i="1"/>
  <c r="U70" i="1"/>
  <c r="U69" i="1"/>
  <c r="U68" i="1"/>
  <c r="T72" i="1"/>
  <c r="T71" i="1"/>
  <c r="T70" i="1"/>
  <c r="T69" i="1"/>
  <c r="T68" i="1"/>
  <c r="K72" i="1"/>
  <c r="K71" i="1"/>
  <c r="K70" i="1"/>
  <c r="K69" i="1"/>
  <c r="K68" i="1"/>
  <c r="J72" i="1"/>
  <c r="J71" i="1"/>
  <c r="J70" i="1"/>
  <c r="V70" i="1" s="1"/>
  <c r="J69" i="1"/>
  <c r="V69" i="1" s="1"/>
  <c r="J68" i="1"/>
  <c r="U65" i="1"/>
  <c r="U64" i="1"/>
  <c r="U63" i="1"/>
  <c r="U62" i="1"/>
  <c r="U61" i="1"/>
  <c r="T63" i="1"/>
  <c r="T64" i="1"/>
  <c r="T65" i="1"/>
  <c r="T62" i="1"/>
  <c r="T61" i="1"/>
  <c r="T54" i="1"/>
  <c r="K65" i="1"/>
  <c r="K64" i="1"/>
  <c r="K63" i="1"/>
  <c r="K62" i="1"/>
  <c r="K61" i="1"/>
  <c r="K54" i="1"/>
  <c r="J63" i="1"/>
  <c r="J64" i="1"/>
  <c r="V64" i="1" s="1"/>
  <c r="J65" i="1"/>
  <c r="V65" i="1" s="1"/>
  <c r="J62" i="1"/>
  <c r="J61" i="1"/>
  <c r="U58" i="1"/>
  <c r="U57" i="1"/>
  <c r="U56" i="1"/>
  <c r="U55" i="1"/>
  <c r="U54" i="1"/>
  <c r="T56" i="1"/>
  <c r="T57" i="1"/>
  <c r="T58" i="1"/>
  <c r="T55" i="1"/>
  <c r="K58" i="1"/>
  <c r="K57" i="1"/>
  <c r="K56" i="1"/>
  <c r="K55" i="1"/>
  <c r="J56" i="1"/>
  <c r="V56" i="1" s="1"/>
  <c r="J57" i="1"/>
  <c r="V57" i="1" s="1"/>
  <c r="J58" i="1"/>
  <c r="J55" i="1"/>
  <c r="V55" i="1" s="1"/>
  <c r="J54" i="1"/>
  <c r="U53" i="1"/>
  <c r="U60" i="1"/>
  <c r="T49" i="1"/>
  <c r="T50" i="1"/>
  <c r="Q158" i="1" s="1"/>
  <c r="T51" i="1"/>
  <c r="T48" i="1"/>
  <c r="T47" i="1"/>
  <c r="U51" i="1"/>
  <c r="U48" i="1"/>
  <c r="U47" i="1"/>
  <c r="U14" i="1"/>
  <c r="U13" i="1"/>
  <c r="U12" i="1"/>
  <c r="U11" i="1"/>
  <c r="U10" i="1"/>
  <c r="U50" i="1"/>
  <c r="U49" i="1"/>
  <c r="K51" i="1"/>
  <c r="K49" i="1"/>
  <c r="K48" i="1"/>
  <c r="K47" i="1"/>
  <c r="J51" i="1"/>
  <c r="J50" i="1"/>
  <c r="V50" i="1" s="1"/>
  <c r="J49" i="1"/>
  <c r="J48" i="1"/>
  <c r="K156" i="1" s="1"/>
  <c r="J47" i="1"/>
  <c r="V47" i="1" s="1"/>
  <c r="K14" i="1"/>
  <c r="K13" i="1"/>
  <c r="K12" i="1"/>
  <c r="K11" i="1"/>
  <c r="K10" i="1"/>
  <c r="K7" i="1"/>
  <c r="K6" i="1"/>
  <c r="K5" i="1"/>
  <c r="K4" i="1"/>
  <c r="K3" i="1"/>
  <c r="U7" i="1"/>
  <c r="U6" i="1"/>
  <c r="U5" i="1"/>
  <c r="U4" i="1"/>
  <c r="U3" i="1"/>
  <c r="J12" i="1"/>
  <c r="V12" i="1" s="1"/>
  <c r="J13" i="1"/>
  <c r="V13" i="1" s="1"/>
  <c r="J14" i="1"/>
  <c r="J11" i="1"/>
  <c r="J10" i="1"/>
  <c r="T12" i="1"/>
  <c r="T13" i="1"/>
  <c r="T14" i="1"/>
  <c r="M159" i="1" s="1"/>
  <c r="T11" i="1"/>
  <c r="T10" i="1"/>
  <c r="T5" i="1"/>
  <c r="T6" i="1"/>
  <c r="P158" i="1" s="1"/>
  <c r="T7" i="1"/>
  <c r="T4" i="1"/>
  <c r="T3" i="1"/>
  <c r="J5" i="1"/>
  <c r="V5" i="1" s="1"/>
  <c r="J6" i="1"/>
  <c r="V6" i="1" s="1"/>
  <c r="J7" i="1"/>
  <c r="J4" i="1"/>
  <c r="J3" i="1"/>
  <c r="V3" i="1" s="1"/>
  <c r="U44" i="1"/>
  <c r="U46" i="1"/>
  <c r="U67" i="1"/>
  <c r="U74" i="1"/>
  <c r="U81" i="1"/>
  <c r="U96" i="1"/>
  <c r="U2" i="1"/>
  <c r="U9" i="1"/>
  <c r="K44" i="1"/>
  <c r="K46" i="1"/>
  <c r="K53" i="1"/>
  <c r="N53" i="1" s="1"/>
  <c r="K60" i="1"/>
  <c r="N60" i="1" s="1"/>
  <c r="K67" i="1"/>
  <c r="N67" i="1" s="1"/>
  <c r="K74" i="1"/>
  <c r="N74" i="1" s="1"/>
  <c r="K81" i="1"/>
  <c r="N81" i="1" s="1"/>
  <c r="K96" i="1"/>
  <c r="N96" i="1" s="1"/>
  <c r="K2" i="1"/>
  <c r="K9" i="1"/>
  <c r="N9" i="1" s="1"/>
  <c r="U89" i="1"/>
  <c r="K89" i="1"/>
  <c r="N89" i="1" s="1"/>
  <c r="AE126" i="1" l="1"/>
  <c r="AG51" i="1"/>
  <c r="AE19" i="1"/>
  <c r="AE99" i="1"/>
  <c r="AE39" i="1"/>
  <c r="AE93" i="1"/>
  <c r="V63" i="1"/>
  <c r="V21" i="1"/>
  <c r="V33" i="1"/>
  <c r="AG28" i="1"/>
  <c r="AG86" i="1"/>
  <c r="W7" i="1"/>
  <c r="AE20" i="1"/>
  <c r="AE34" i="1"/>
  <c r="AG35" i="1"/>
  <c r="AE35" i="1"/>
  <c r="V49" i="1"/>
  <c r="V54" i="1"/>
  <c r="V68" i="1"/>
  <c r="V79" i="1"/>
  <c r="V82" i="1"/>
  <c r="V48" i="1"/>
  <c r="AG42" i="1"/>
  <c r="AE25" i="1"/>
  <c r="P156" i="1"/>
  <c r="AE26" i="1"/>
  <c r="AE40" i="1"/>
  <c r="W39" i="1"/>
  <c r="Q156" i="1"/>
  <c r="Q159" i="1"/>
  <c r="V71" i="1"/>
  <c r="V85" i="1"/>
  <c r="AE28" i="1"/>
  <c r="AE42" i="1"/>
  <c r="V58" i="1"/>
  <c r="J156" i="1"/>
  <c r="P157" i="1"/>
  <c r="AE18" i="1"/>
  <c r="AE32" i="1"/>
  <c r="P159" i="1"/>
  <c r="V7" i="1"/>
  <c r="Q157" i="1"/>
  <c r="R156" i="1"/>
  <c r="AG21" i="1"/>
  <c r="AE33" i="1"/>
  <c r="V10" i="1"/>
  <c r="V51" i="1"/>
  <c r="V61" i="1"/>
  <c r="V17" i="1"/>
  <c r="V27" i="1"/>
  <c r="V39" i="1"/>
  <c r="L156" i="1"/>
  <c r="V11" i="1"/>
  <c r="V62" i="1"/>
  <c r="V111" i="1"/>
  <c r="V125" i="1"/>
  <c r="V18" i="1"/>
  <c r="V28" i="1"/>
  <c r="V40" i="1"/>
  <c r="V24" i="1"/>
  <c r="V34" i="1"/>
  <c r="J159" i="1"/>
  <c r="L158" i="1"/>
  <c r="V14" i="1"/>
  <c r="V72" i="1"/>
  <c r="V75" i="1"/>
  <c r="V86" i="1"/>
  <c r="V112" i="1"/>
  <c r="V126" i="1"/>
  <c r="J158" i="1"/>
  <c r="L157" i="1"/>
  <c r="V76" i="1"/>
  <c r="V107" i="1"/>
  <c r="V121" i="1"/>
  <c r="J157" i="1"/>
  <c r="K159" i="1"/>
  <c r="K158" i="1"/>
  <c r="K157" i="1"/>
  <c r="H156" i="1"/>
  <c r="O158" i="1"/>
  <c r="W27" i="1"/>
  <c r="AE27" i="1" s="1"/>
  <c r="I157" i="1"/>
  <c r="O157" i="1"/>
  <c r="N159" i="1"/>
  <c r="O156" i="1"/>
  <c r="M156" i="1"/>
  <c r="H159" i="1"/>
  <c r="N156" i="1"/>
  <c r="N157" i="1"/>
  <c r="G158" i="1"/>
  <c r="H157" i="1"/>
  <c r="M158" i="1"/>
  <c r="G157" i="1"/>
  <c r="I158" i="1"/>
  <c r="H158" i="1"/>
  <c r="W19" i="1"/>
  <c r="G156" i="1"/>
  <c r="M157" i="1"/>
  <c r="N158" i="1"/>
  <c r="G159" i="1"/>
  <c r="I156" i="1"/>
  <c r="R149" i="1"/>
  <c r="P151" i="1"/>
  <c r="L150" i="1"/>
  <c r="R150" i="1"/>
  <c r="L149" i="1"/>
  <c r="U134" i="1"/>
  <c r="G147" i="1"/>
  <c r="O148" i="1"/>
  <c r="J148" i="1"/>
  <c r="J149" i="1"/>
  <c r="J133" i="1"/>
  <c r="U133" i="1"/>
  <c r="I147" i="1"/>
  <c r="P147" i="1"/>
  <c r="J150" i="1"/>
  <c r="J134" i="1"/>
  <c r="W104" i="1"/>
  <c r="U132" i="1"/>
  <c r="P148" i="1"/>
  <c r="J151" i="1"/>
  <c r="L147" i="1"/>
  <c r="O147" i="1"/>
  <c r="M147" i="1"/>
  <c r="P149" i="1"/>
  <c r="K132" i="1"/>
  <c r="R148" i="1"/>
  <c r="W128" i="1"/>
  <c r="O150" i="1"/>
  <c r="P150" i="1"/>
  <c r="I149" i="1"/>
  <c r="O149" i="1"/>
  <c r="R147" i="1"/>
  <c r="K134" i="1"/>
  <c r="L148" i="1"/>
  <c r="K133" i="1"/>
  <c r="I150" i="1"/>
  <c r="N30" i="1"/>
  <c r="M151" i="1"/>
  <c r="J132" i="1"/>
  <c r="N37" i="1"/>
  <c r="M150" i="1"/>
  <c r="I148" i="1"/>
  <c r="M149" i="1"/>
  <c r="M148" i="1"/>
  <c r="G24" i="1"/>
  <c r="G90" i="1"/>
  <c r="G75" i="1"/>
  <c r="G61" i="1"/>
  <c r="G10" i="1"/>
  <c r="G118" i="1"/>
  <c r="G31" i="1"/>
  <c r="G97" i="1"/>
  <c r="G68" i="1"/>
  <c r="G17" i="1"/>
  <c r="G47" i="1"/>
  <c r="G38" i="1"/>
  <c r="G125" i="1"/>
  <c r="G104" i="1"/>
  <c r="G3" i="1"/>
  <c r="G111" i="1"/>
  <c r="G82" i="1"/>
  <c r="G54" i="1"/>
  <c r="W17" i="1"/>
  <c r="W114" i="1"/>
  <c r="W107" i="1"/>
  <c r="AE107" i="1" s="1"/>
  <c r="W23" i="1"/>
  <c r="W124" i="1"/>
  <c r="W112" i="1"/>
  <c r="AE112" i="1" s="1"/>
  <c r="W105" i="1"/>
  <c r="AE105" i="1" s="1"/>
  <c r="W127" i="1"/>
  <c r="AE127" i="1" s="1"/>
  <c r="W106" i="1"/>
  <c r="AE106" i="1" s="1"/>
  <c r="W117" i="1"/>
  <c r="W118" i="1"/>
  <c r="W111" i="1"/>
  <c r="W119" i="1"/>
  <c r="AE119" i="1" s="1"/>
  <c r="N117" i="1"/>
  <c r="W121" i="1"/>
  <c r="G149" i="1"/>
  <c r="W103" i="1"/>
  <c r="N124" i="1"/>
  <c r="G150" i="1"/>
  <c r="W120" i="1"/>
  <c r="AE120" i="1" s="1"/>
  <c r="J147" i="1"/>
  <c r="W125" i="1"/>
  <c r="W110" i="1"/>
  <c r="W113" i="1"/>
  <c r="AE113" i="1" s="1"/>
  <c r="W126" i="1"/>
  <c r="G151" i="1"/>
  <c r="N103" i="1"/>
  <c r="W16" i="1"/>
  <c r="N110" i="1"/>
  <c r="G148" i="1"/>
  <c r="W91" i="1"/>
  <c r="AE91" i="1" s="1"/>
  <c r="W92" i="1"/>
  <c r="AE92" i="1" s="1"/>
  <c r="W90" i="1"/>
  <c r="W44" i="1"/>
  <c r="W98" i="1"/>
  <c r="AE98" i="1" s="1"/>
  <c r="W46" i="1"/>
  <c r="W93" i="1"/>
  <c r="W14" i="1"/>
  <c r="AG14" i="1" s="1"/>
  <c r="W57" i="1"/>
  <c r="AE57" i="1" s="1"/>
  <c r="W99" i="1"/>
  <c r="N147" i="1"/>
  <c r="W100" i="1"/>
  <c r="AG100" i="1" s="1"/>
  <c r="Q148" i="1"/>
  <c r="N150" i="1"/>
  <c r="N151" i="1"/>
  <c r="N149" i="1"/>
  <c r="Q147" i="1"/>
  <c r="W61" i="1"/>
  <c r="W96" i="1"/>
  <c r="N148" i="1"/>
  <c r="W13" i="1"/>
  <c r="AE13" i="1" s="1"/>
  <c r="W56" i="1"/>
  <c r="AE56" i="1" s="1"/>
  <c r="Q151" i="1"/>
  <c r="K151" i="1"/>
  <c r="Q150" i="1"/>
  <c r="N2" i="1"/>
  <c r="Q149" i="1"/>
  <c r="N46" i="1"/>
  <c r="W72" i="1"/>
  <c r="AG72" i="1" s="1"/>
  <c r="W78" i="1"/>
  <c r="AE78" i="1" s="1"/>
  <c r="W11" i="1"/>
  <c r="AE11" i="1" s="1"/>
  <c r="W48" i="1"/>
  <c r="AE48" i="1" s="1"/>
  <c r="W62" i="1"/>
  <c r="AE62" i="1" s="1"/>
  <c r="W47" i="1"/>
  <c r="W89" i="1"/>
  <c r="W81" i="1"/>
  <c r="W49" i="1"/>
  <c r="AE49" i="1" s="1"/>
  <c r="W63" i="1"/>
  <c r="AE63" i="1" s="1"/>
  <c r="W68" i="1"/>
  <c r="W74" i="1"/>
  <c r="W58" i="1"/>
  <c r="W69" i="1"/>
  <c r="AE69" i="1" s="1"/>
  <c r="W9" i="1"/>
  <c r="W3" i="1"/>
  <c r="W54" i="1"/>
  <c r="H150" i="1"/>
  <c r="W79" i="1"/>
  <c r="AG79" i="1" s="1"/>
  <c r="W85" i="1"/>
  <c r="AE85" i="1" s="1"/>
  <c r="H147" i="1"/>
  <c r="K150" i="1"/>
  <c r="W12" i="1"/>
  <c r="AE12" i="1" s="1"/>
  <c r="W55" i="1"/>
  <c r="AE55" i="1" s="1"/>
  <c r="W86" i="1"/>
  <c r="H149" i="1"/>
  <c r="K149" i="1"/>
  <c r="K148" i="1"/>
  <c r="W97" i="1"/>
  <c r="H151" i="1"/>
  <c r="K147" i="1"/>
  <c r="H148" i="1"/>
  <c r="W53" i="1"/>
  <c r="W50" i="1"/>
  <c r="AE50" i="1" s="1"/>
  <c r="W64" i="1"/>
  <c r="AE64" i="1" s="1"/>
  <c r="W67" i="1"/>
  <c r="W6" i="1"/>
  <c r="AE6" i="1" s="1"/>
  <c r="W51" i="1"/>
  <c r="W65" i="1"/>
  <c r="AG65" i="1" s="1"/>
  <c r="W70" i="1"/>
  <c r="AE70" i="1" s="1"/>
  <c r="W76" i="1"/>
  <c r="AE76" i="1" s="1"/>
  <c r="W82" i="1"/>
  <c r="W84" i="1"/>
  <c r="AE84" i="1" s="1"/>
  <c r="W60" i="1"/>
  <c r="W4" i="1"/>
  <c r="AE4" i="1" s="1"/>
  <c r="W5" i="1"/>
  <c r="AE5" i="1" s="1"/>
  <c r="W71" i="1"/>
  <c r="AE71" i="1" s="1"/>
  <c r="W77" i="1"/>
  <c r="AE77" i="1" s="1"/>
  <c r="W75" i="1"/>
  <c r="W83" i="1"/>
  <c r="AE83" i="1" s="1"/>
  <c r="W10" i="1"/>
  <c r="W2" i="1"/>
  <c r="AE100" i="1" l="1"/>
  <c r="AG58" i="1"/>
  <c r="AE14" i="1"/>
  <c r="AE121" i="1"/>
  <c r="AG121" i="1"/>
  <c r="AE79" i="1"/>
  <c r="AG93" i="1"/>
  <c r="AG128" i="1"/>
  <c r="AG7" i="1"/>
  <c r="AW151" i="1" s="1"/>
  <c r="AE128" i="1"/>
  <c r="AE114" i="1"/>
  <c r="AG114" i="1"/>
  <c r="AX151" i="1"/>
  <c r="AE72" i="1"/>
  <c r="AG107" i="1"/>
  <c r="AE58" i="1"/>
  <c r="AE65" i="1"/>
  <c r="AE51" i="1"/>
  <c r="AE86" i="1"/>
  <c r="AE7" i="1"/>
  <c r="W132" i="1"/>
  <c r="AD132" i="1" s="1"/>
  <c r="AD55" i="1" s="1"/>
  <c r="G55" i="1" s="1"/>
  <c r="W133" i="1"/>
  <c r="AD56" i="1" s="1"/>
  <c r="G56" i="1" s="1"/>
  <c r="W134" i="1"/>
  <c r="AD134" i="1" s="1"/>
  <c r="L55" i="1" l="1"/>
  <c r="X55" i="1"/>
  <c r="L56" i="1"/>
  <c r="X56" i="1"/>
  <c r="AD32" i="1"/>
  <c r="G32" i="1" s="1"/>
  <c r="G5" i="1"/>
  <c r="AD40" i="1"/>
  <c r="G40" i="1" s="1"/>
  <c r="AD76" i="1"/>
  <c r="G76" i="1" s="1"/>
  <c r="X76" i="1" s="1"/>
  <c r="AD12" i="1"/>
  <c r="G12" i="1" s="1"/>
  <c r="Y55" i="1"/>
  <c r="M55" i="1"/>
  <c r="AD26" i="1"/>
  <c r="G26" i="1" s="1"/>
  <c r="AD49" i="1"/>
  <c r="G49" i="1" s="1"/>
  <c r="Y56" i="1"/>
  <c r="M56" i="1"/>
  <c r="AD106" i="1"/>
  <c r="G106" i="1" s="1"/>
  <c r="X106" i="1" s="1"/>
  <c r="AD113" i="1"/>
  <c r="G113" i="1" s="1"/>
  <c r="AD127" i="1"/>
  <c r="G127" i="1" s="1"/>
  <c r="AD63" i="1"/>
  <c r="G63" i="1" s="1"/>
  <c r="AD33" i="1"/>
  <c r="G33" i="1" s="1"/>
  <c r="X33" i="1" s="1"/>
  <c r="AD69" i="1"/>
  <c r="G69" i="1" s="1"/>
  <c r="X69" i="1" s="1"/>
  <c r="AD99" i="1"/>
  <c r="G99" i="1" s="1"/>
  <c r="X99" i="1" s="1"/>
  <c r="AD70" i="1"/>
  <c r="G70" i="1" s="1"/>
  <c r="AD19" i="1"/>
  <c r="G19" i="1" s="1"/>
  <c r="AD120" i="1"/>
  <c r="G120" i="1" s="1"/>
  <c r="AD92" i="1"/>
  <c r="G92" i="1" s="1"/>
  <c r="AD126" i="1"/>
  <c r="G126" i="1" s="1"/>
  <c r="AD77" i="1"/>
  <c r="G77" i="1" s="1"/>
  <c r="AD11" i="1"/>
  <c r="G11" i="1" s="1"/>
  <c r="X11" i="1" s="1"/>
  <c r="AD84" i="1"/>
  <c r="G84" i="1" s="1"/>
  <c r="AD112" i="1"/>
  <c r="G112" i="1" s="1"/>
  <c r="X112" i="1" s="1"/>
  <c r="AD18" i="1"/>
  <c r="G18" i="1" s="1"/>
  <c r="X18" i="1" s="1"/>
  <c r="AD39" i="1"/>
  <c r="G39" i="1" s="1"/>
  <c r="X39" i="1" s="1"/>
  <c r="AD91" i="1"/>
  <c r="G91" i="1" s="1"/>
  <c r="X91" i="1" s="1"/>
  <c r="AD98" i="1"/>
  <c r="G98" i="1" s="1"/>
  <c r="X98" i="1" s="1"/>
  <c r="AD83" i="1"/>
  <c r="G83" i="1" s="1"/>
  <c r="X83" i="1" s="1"/>
  <c r="G4" i="1"/>
  <c r="AD62" i="1"/>
  <c r="G62" i="1" s="1"/>
  <c r="X62" i="1" s="1"/>
  <c r="AD48" i="1"/>
  <c r="G48" i="1" s="1"/>
  <c r="X48" i="1" s="1"/>
  <c r="AD25" i="1"/>
  <c r="G25" i="1" s="1"/>
  <c r="AD119" i="1"/>
  <c r="G119" i="1" s="1"/>
  <c r="AD105" i="1"/>
  <c r="G105" i="1" s="1"/>
  <c r="AD129" i="1"/>
  <c r="G129" i="1" s="1"/>
  <c r="AD100" i="1"/>
  <c r="G100" i="1" s="1"/>
  <c r="AH100" i="1" s="1"/>
  <c r="AD41" i="1"/>
  <c r="G41" i="1" s="1"/>
  <c r="X41" i="1" s="1"/>
  <c r="AD6" i="1"/>
  <c r="G6" i="1" s="1"/>
  <c r="X6" i="1" s="1"/>
  <c r="AD78" i="1"/>
  <c r="G78" i="1" s="1"/>
  <c r="AD13" i="1"/>
  <c r="G13" i="1" s="1"/>
  <c r="AD9" i="1"/>
  <c r="G9" i="1" s="1"/>
  <c r="AD114" i="1"/>
  <c r="G114" i="1" s="1"/>
  <c r="AH114" i="1" s="1"/>
  <c r="AD57" i="1"/>
  <c r="G57" i="1" s="1"/>
  <c r="X57" i="1" s="1"/>
  <c r="AD2" i="1"/>
  <c r="G2" i="1" s="1"/>
  <c r="M2" i="1" s="1"/>
  <c r="AD93" i="1"/>
  <c r="G93" i="1" s="1"/>
  <c r="AH93" i="1" s="1"/>
  <c r="AD34" i="1"/>
  <c r="G34" i="1" s="1"/>
  <c r="X34" i="1" s="1"/>
  <c r="AD128" i="1"/>
  <c r="G128" i="1" s="1"/>
  <c r="AH128" i="1" s="1"/>
  <c r="AD71" i="1"/>
  <c r="G71" i="1" s="1"/>
  <c r="AD107" i="1"/>
  <c r="G107" i="1" s="1"/>
  <c r="AH107" i="1" s="1"/>
  <c r="AD50" i="1"/>
  <c r="G50" i="1" s="1"/>
  <c r="X50" i="1" s="1"/>
  <c r="AD27" i="1"/>
  <c r="G27" i="1" s="1"/>
  <c r="AD85" i="1"/>
  <c r="G85" i="1" s="1"/>
  <c r="AD7" i="1"/>
  <c r="G7" i="1" s="1"/>
  <c r="AD121" i="1"/>
  <c r="G121" i="1" s="1"/>
  <c r="AH121" i="1" s="1"/>
  <c r="AD64" i="1"/>
  <c r="G64" i="1" s="1"/>
  <c r="X64" i="1" s="1"/>
  <c r="AD20" i="1"/>
  <c r="G20" i="1" s="1"/>
  <c r="AD110" i="1"/>
  <c r="G110" i="1" s="1"/>
  <c r="AD21" i="1"/>
  <c r="G21" i="1" s="1"/>
  <c r="AH21" i="1" s="1"/>
  <c r="AD28" i="1"/>
  <c r="G28" i="1" s="1"/>
  <c r="AH28" i="1" s="1"/>
  <c r="AD46" i="1"/>
  <c r="G46" i="1" s="1"/>
  <c r="M46" i="1" s="1"/>
  <c r="AD101" i="1"/>
  <c r="G101" i="1" s="1"/>
  <c r="AD53" i="1"/>
  <c r="G53" i="1" s="1"/>
  <c r="AD108" i="1"/>
  <c r="G108" i="1" s="1"/>
  <c r="AD79" i="1"/>
  <c r="G79" i="1" s="1"/>
  <c r="AH79" i="1" s="1"/>
  <c r="AD117" i="1"/>
  <c r="G117" i="1" s="1"/>
  <c r="AD86" i="1"/>
  <c r="G86" i="1" s="1"/>
  <c r="AH86" i="1" s="1"/>
  <c r="AD16" i="1"/>
  <c r="G16" i="1" s="1"/>
  <c r="AD103" i="1"/>
  <c r="G103" i="1" s="1"/>
  <c r="AD35" i="1"/>
  <c r="G35" i="1" s="1"/>
  <c r="AH35" i="1" s="1"/>
  <c r="AD42" i="1"/>
  <c r="G42" i="1" s="1"/>
  <c r="AH42" i="1" s="1"/>
  <c r="AD60" i="1"/>
  <c r="G60" i="1" s="1"/>
  <c r="AD94" i="1"/>
  <c r="G94" i="1" s="1"/>
  <c r="AD23" i="1"/>
  <c r="G23" i="1" s="1"/>
  <c r="AD81" i="1"/>
  <c r="G81" i="1" s="1"/>
  <c r="AD124" i="1"/>
  <c r="G124" i="1" s="1"/>
  <c r="AD115" i="1"/>
  <c r="G115" i="1" s="1"/>
  <c r="AD51" i="1"/>
  <c r="G51" i="1" s="1"/>
  <c r="AH51" i="1" s="1"/>
  <c r="AD65" i="1"/>
  <c r="G65" i="1" s="1"/>
  <c r="AH65" i="1" s="1"/>
  <c r="AD58" i="1"/>
  <c r="G58" i="1" s="1"/>
  <c r="AH58" i="1" s="1"/>
  <c r="AD67" i="1"/>
  <c r="G67" i="1" s="1"/>
  <c r="AD72" i="1"/>
  <c r="G72" i="1" s="1"/>
  <c r="AH72" i="1" s="1"/>
  <c r="AD122" i="1"/>
  <c r="G122" i="1" s="1"/>
  <c r="AD37" i="1"/>
  <c r="G37" i="1" s="1"/>
  <c r="AD14" i="1"/>
  <c r="G14" i="1" s="1"/>
  <c r="AH14" i="1" s="1"/>
  <c r="AD96" i="1"/>
  <c r="G96" i="1" s="1"/>
  <c r="AD74" i="1"/>
  <c r="G74" i="1" s="1"/>
  <c r="AD44" i="1"/>
  <c r="G44" i="1" s="1"/>
  <c r="AD89" i="1"/>
  <c r="G89" i="1" s="1"/>
  <c r="AD30" i="1"/>
  <c r="G30" i="1" s="1"/>
  <c r="X78" i="1" l="1"/>
  <c r="BG151" i="1"/>
  <c r="BD151" i="1"/>
  <c r="AF7" i="1"/>
  <c r="AH7" i="1"/>
  <c r="BH150" i="1"/>
  <c r="BE150" i="1"/>
  <c r="X85" i="1"/>
  <c r="X27" i="1"/>
  <c r="X26" i="1"/>
  <c r="X120" i="1"/>
  <c r="X113" i="1"/>
  <c r="X12" i="1"/>
  <c r="AF42" i="1"/>
  <c r="X42" i="1"/>
  <c r="AF51" i="1"/>
  <c r="X51" i="1"/>
  <c r="X7" i="1"/>
  <c r="X4" i="1"/>
  <c r="Y4" i="1"/>
  <c r="L70" i="1"/>
  <c r="X70" i="1"/>
  <c r="X100" i="1"/>
  <c r="AF100" i="1"/>
  <c r="X84" i="1"/>
  <c r="X49" i="1"/>
  <c r="Y32" i="1"/>
  <c r="X32" i="1"/>
  <c r="X58" i="1"/>
  <c r="AF58" i="1"/>
  <c r="X128" i="1"/>
  <c r="AF128" i="1"/>
  <c r="X65" i="1"/>
  <c r="AF65" i="1"/>
  <c r="X19" i="1"/>
  <c r="AF35" i="1"/>
  <c r="X35" i="1"/>
  <c r="X93" i="1"/>
  <c r="AF93" i="1"/>
  <c r="AF14" i="1"/>
  <c r="X14" i="1"/>
  <c r="X5" i="1"/>
  <c r="AF28" i="1"/>
  <c r="X28" i="1"/>
  <c r="AF86" i="1"/>
  <c r="X86" i="1"/>
  <c r="X21" i="1"/>
  <c r="AF21" i="1"/>
  <c r="AF114" i="1"/>
  <c r="X114" i="1"/>
  <c r="Y105" i="1"/>
  <c r="X105" i="1"/>
  <c r="X77" i="1"/>
  <c r="T156" i="1"/>
  <c r="W156" i="1"/>
  <c r="AF121" i="1"/>
  <c r="X121" i="1"/>
  <c r="X40" i="1"/>
  <c r="AF72" i="1"/>
  <c r="X72" i="1"/>
  <c r="AF107" i="1"/>
  <c r="X107" i="1"/>
  <c r="L119" i="1"/>
  <c r="X119" i="1"/>
  <c r="U156" i="1" s="1"/>
  <c r="Y106" i="1"/>
  <c r="L126" i="1"/>
  <c r="X126" i="1"/>
  <c r="L63" i="1"/>
  <c r="X63" i="1"/>
  <c r="AF79" i="1"/>
  <c r="X79" i="1"/>
  <c r="X20" i="1"/>
  <c r="X71" i="1"/>
  <c r="X13" i="1"/>
  <c r="L25" i="1"/>
  <c r="X25" i="1"/>
  <c r="Y76" i="1"/>
  <c r="X92" i="1"/>
  <c r="X127" i="1"/>
  <c r="L71" i="1"/>
  <c r="L33" i="1"/>
  <c r="L58" i="1"/>
  <c r="L113" i="1"/>
  <c r="L12" i="1"/>
  <c r="L65" i="1"/>
  <c r="M79" i="1"/>
  <c r="L79" i="1"/>
  <c r="M13" i="1"/>
  <c r="L13" i="1"/>
  <c r="M91" i="1"/>
  <c r="L91" i="1"/>
  <c r="M77" i="1"/>
  <c r="L77" i="1"/>
  <c r="L26" i="1"/>
  <c r="M20" i="1"/>
  <c r="L20" i="1"/>
  <c r="M64" i="1"/>
  <c r="L64" i="1"/>
  <c r="M128" i="1"/>
  <c r="L128" i="1"/>
  <c r="M78" i="1"/>
  <c r="L78" i="1"/>
  <c r="L92" i="1"/>
  <c r="M127" i="1"/>
  <c r="L127" i="1"/>
  <c r="M42" i="1"/>
  <c r="L42" i="1"/>
  <c r="M7" i="1"/>
  <c r="L7" i="1"/>
  <c r="M93" i="1"/>
  <c r="L93" i="1"/>
  <c r="M41" i="1"/>
  <c r="L41" i="1"/>
  <c r="M48" i="1"/>
  <c r="L48" i="1"/>
  <c r="M39" i="1"/>
  <c r="L39" i="1"/>
  <c r="L120" i="1"/>
  <c r="M34" i="1"/>
  <c r="L34" i="1"/>
  <c r="M85" i="1"/>
  <c r="L85" i="1"/>
  <c r="M100" i="1"/>
  <c r="L100" i="1"/>
  <c r="M62" i="1"/>
  <c r="L62" i="1"/>
  <c r="M18" i="1"/>
  <c r="L18" i="1"/>
  <c r="L19" i="1"/>
  <c r="M106" i="1"/>
  <c r="L106" i="1"/>
  <c r="M76" i="1"/>
  <c r="L76" i="1"/>
  <c r="M51" i="1"/>
  <c r="L51" i="1"/>
  <c r="M14" i="1"/>
  <c r="L14" i="1"/>
  <c r="M28" i="1"/>
  <c r="L28" i="1"/>
  <c r="M27" i="1"/>
  <c r="L27" i="1"/>
  <c r="M57" i="1"/>
  <c r="L57" i="1"/>
  <c r="L4" i="1"/>
  <c r="M4" i="1"/>
  <c r="M112" i="1"/>
  <c r="L112" i="1"/>
  <c r="L40" i="1"/>
  <c r="M6" i="1"/>
  <c r="L6" i="1"/>
  <c r="M86" i="1"/>
  <c r="L86" i="1"/>
  <c r="M21" i="1"/>
  <c r="L21" i="1"/>
  <c r="M50" i="1"/>
  <c r="L50" i="1"/>
  <c r="M114" i="1"/>
  <c r="L114" i="1"/>
  <c r="M83" i="1"/>
  <c r="L83" i="1"/>
  <c r="L84" i="1"/>
  <c r="L99" i="1"/>
  <c r="L5" i="1"/>
  <c r="M121" i="1"/>
  <c r="L121" i="1"/>
  <c r="M35" i="1"/>
  <c r="L35" i="1"/>
  <c r="M72" i="1"/>
  <c r="L72" i="1"/>
  <c r="M107" i="1"/>
  <c r="L107" i="1"/>
  <c r="M105" i="1"/>
  <c r="L105" i="1"/>
  <c r="M98" i="1"/>
  <c r="L98" i="1"/>
  <c r="M11" i="1"/>
  <c r="L11" i="1"/>
  <c r="M69" i="1"/>
  <c r="L69" i="1"/>
  <c r="L49" i="1"/>
  <c r="M32" i="1"/>
  <c r="L32" i="1"/>
  <c r="Y70" i="1"/>
  <c r="M70" i="1"/>
  <c r="Y99" i="1"/>
  <c r="M99" i="1"/>
  <c r="Y26" i="1"/>
  <c r="M26" i="1"/>
  <c r="Y58" i="1"/>
  <c r="M58" i="1"/>
  <c r="Y119" i="1"/>
  <c r="M119" i="1"/>
  <c r="Y126" i="1"/>
  <c r="M126" i="1"/>
  <c r="Y63" i="1"/>
  <c r="M63" i="1"/>
  <c r="Y65" i="1"/>
  <c r="M65" i="1"/>
  <c r="Y25" i="1"/>
  <c r="M25" i="1"/>
  <c r="Y92" i="1"/>
  <c r="M92" i="1"/>
  <c r="Y120" i="1"/>
  <c r="M120" i="1"/>
  <c r="Y113" i="1"/>
  <c r="M113" i="1"/>
  <c r="Y12" i="1"/>
  <c r="M12" i="1"/>
  <c r="Y40" i="1"/>
  <c r="M40" i="1"/>
  <c r="Y84" i="1"/>
  <c r="M84" i="1"/>
  <c r="M5" i="1"/>
  <c r="Y5" i="1"/>
  <c r="Y49" i="1"/>
  <c r="M49" i="1"/>
  <c r="Y71" i="1"/>
  <c r="M71" i="1"/>
  <c r="Y33" i="1"/>
  <c r="M33" i="1"/>
  <c r="Y19" i="1"/>
  <c r="M19" i="1"/>
  <c r="Y112" i="1"/>
  <c r="Y127" i="1"/>
  <c r="Y77" i="1"/>
  <c r="Y11" i="1"/>
  <c r="Y69" i="1"/>
  <c r="Y48" i="1"/>
  <c r="Y62" i="1"/>
  <c r="Y98" i="1"/>
  <c r="Y91" i="1"/>
  <c r="Y83" i="1"/>
  <c r="Y39" i="1"/>
  <c r="Y18" i="1"/>
  <c r="O60" i="1"/>
  <c r="M60" i="1"/>
  <c r="Y60" i="1"/>
  <c r="Z60" i="1"/>
  <c r="Y78" i="1"/>
  <c r="Y121" i="1"/>
  <c r="Y34" i="1"/>
  <c r="Y6" i="1"/>
  <c r="O96" i="1"/>
  <c r="M96" i="1"/>
  <c r="Z96" i="1"/>
  <c r="Y96" i="1"/>
  <c r="Y51" i="1"/>
  <c r="Y35" i="1"/>
  <c r="Y7" i="1"/>
  <c r="Y93" i="1"/>
  <c r="Y41" i="1"/>
  <c r="Y64" i="1"/>
  <c r="O53" i="1"/>
  <c r="M53" i="1"/>
  <c r="Y53" i="1"/>
  <c r="Z53" i="1"/>
  <c r="Y14" i="1"/>
  <c r="O103" i="1"/>
  <c r="Z103" i="1"/>
  <c r="Y103" i="1"/>
  <c r="M103" i="1"/>
  <c r="Z46" i="1"/>
  <c r="Y46" i="1"/>
  <c r="O46" i="1"/>
  <c r="Y85" i="1"/>
  <c r="O2" i="1"/>
  <c r="Y2" i="1"/>
  <c r="Z2" i="1"/>
  <c r="Y100" i="1"/>
  <c r="O74" i="1"/>
  <c r="M74" i="1"/>
  <c r="Z74" i="1"/>
  <c r="Y74" i="1"/>
  <c r="Y28" i="1"/>
  <c r="O81" i="1"/>
  <c r="M81" i="1"/>
  <c r="Z81" i="1"/>
  <c r="Y81" i="1"/>
  <c r="Y86" i="1"/>
  <c r="Y21" i="1"/>
  <c r="Y50" i="1"/>
  <c r="Y114" i="1"/>
  <c r="O44" i="1"/>
  <c r="M44" i="1"/>
  <c r="Z44" i="1"/>
  <c r="Y44" i="1"/>
  <c r="M37" i="1"/>
  <c r="Z37" i="1"/>
  <c r="Y37" i="1"/>
  <c r="O37" i="1"/>
  <c r="Z124" i="1"/>
  <c r="M124" i="1"/>
  <c r="Y124" i="1"/>
  <c r="O124" i="1"/>
  <c r="Y27" i="1"/>
  <c r="Y57" i="1"/>
  <c r="M30" i="1"/>
  <c r="Y30" i="1"/>
  <c r="Z30" i="1"/>
  <c r="O30" i="1"/>
  <c r="Y72" i="1"/>
  <c r="Y23" i="1"/>
  <c r="M23" i="1"/>
  <c r="O23" i="1"/>
  <c r="Z23" i="1"/>
  <c r="M117" i="1"/>
  <c r="O117" i="1"/>
  <c r="Y117" i="1"/>
  <c r="Z117" i="1"/>
  <c r="Z110" i="1"/>
  <c r="M110" i="1"/>
  <c r="Y110" i="1"/>
  <c r="O110" i="1"/>
  <c r="Y107" i="1"/>
  <c r="O9" i="1"/>
  <c r="M9" i="1"/>
  <c r="Z9" i="1"/>
  <c r="Y9" i="1"/>
  <c r="Y128" i="1"/>
  <c r="Y42" i="1"/>
  <c r="O16" i="1"/>
  <c r="M16" i="1"/>
  <c r="Z16" i="1"/>
  <c r="Y16" i="1"/>
  <c r="Y89" i="1"/>
  <c r="M89" i="1"/>
  <c r="O89" i="1"/>
  <c r="Z89" i="1"/>
  <c r="O67" i="1"/>
  <c r="M67" i="1"/>
  <c r="Z67" i="1"/>
  <c r="Y67" i="1"/>
  <c r="Y79" i="1"/>
  <c r="Y20" i="1"/>
  <c r="Y13" i="1"/>
  <c r="BF151" i="1" l="1"/>
  <c r="BC151" i="1"/>
  <c r="S158" i="1"/>
  <c r="T158" i="1"/>
  <c r="AN159" i="1"/>
  <c r="AK159" i="1"/>
  <c r="T148" i="1"/>
  <c r="AO157" i="1"/>
  <c r="AL157" i="1"/>
  <c r="AO158" i="1"/>
  <c r="AL158" i="1"/>
  <c r="T159" i="1"/>
  <c r="W159" i="1"/>
  <c r="V152" i="1"/>
  <c r="S152" i="1"/>
  <c r="AK157" i="1"/>
  <c r="AN157" i="1"/>
  <c r="AL156" i="1"/>
  <c r="AO156" i="1"/>
  <c r="AP156" i="1"/>
  <c r="AM156" i="1"/>
  <c r="BA151" i="1"/>
  <c r="BB150" i="1"/>
  <c r="AY150" i="1"/>
  <c r="AU151" i="1"/>
  <c r="AR151" i="1"/>
  <c r="W158" i="1"/>
  <c r="AV150" i="1"/>
  <c r="AS150" i="1"/>
  <c r="V158" i="1"/>
  <c r="AN156" i="1"/>
  <c r="AK156" i="1"/>
  <c r="X156" i="1"/>
  <c r="X158" i="1"/>
  <c r="U158" i="1"/>
  <c r="T157" i="1"/>
  <c r="W157" i="1"/>
  <c r="S156" i="1"/>
  <c r="V156" i="1"/>
  <c r="W152" i="1"/>
  <c r="T152" i="1"/>
  <c r="AL159" i="1"/>
  <c r="AO159" i="1"/>
  <c r="AP158" i="1"/>
  <c r="AM158" i="1"/>
  <c r="AP157" i="1"/>
  <c r="AM157" i="1"/>
  <c r="AZ151" i="1"/>
  <c r="AN158" i="1"/>
  <c r="AK158" i="1"/>
  <c r="U157" i="1"/>
  <c r="X157" i="1"/>
  <c r="S157" i="1"/>
  <c r="V157" i="1"/>
  <c r="AT151" i="1"/>
  <c r="AQ151" i="1"/>
  <c r="X152" i="1"/>
  <c r="U152" i="1"/>
  <c r="V159" i="1"/>
  <c r="S159" i="1"/>
  <c r="AO150" i="1"/>
  <c r="AP149" i="1"/>
  <c r="AP148" i="1"/>
  <c r="AP150" i="1"/>
  <c r="AN148" i="1"/>
  <c r="AL149" i="1"/>
  <c r="AO151" i="1"/>
  <c r="S149" i="1"/>
  <c r="AN151" i="1"/>
  <c r="AO148" i="1"/>
  <c r="W149" i="1"/>
  <c r="AN150" i="1"/>
  <c r="AK149" i="1"/>
  <c r="AO149" i="1"/>
  <c r="T149" i="1"/>
  <c r="X149" i="1"/>
  <c r="V149" i="1"/>
  <c r="AN149" i="1"/>
  <c r="AK151" i="1"/>
  <c r="AM148" i="1"/>
  <c r="Y133" i="1"/>
  <c r="AM149" i="1"/>
  <c r="U149" i="1"/>
  <c r="AL151" i="1"/>
  <c r="X148" i="1"/>
  <c r="U148" i="1"/>
  <c r="Y132" i="1"/>
  <c r="S148" i="1"/>
  <c r="V148" i="1"/>
  <c r="M132" i="1"/>
  <c r="AK148" i="1"/>
  <c r="AL148" i="1"/>
  <c r="M133" i="1"/>
  <c r="W148" i="1"/>
  <c r="AM150" i="1"/>
  <c r="M134" i="1"/>
  <c r="V151" i="1"/>
  <c r="S151" i="1"/>
  <c r="AL150" i="1"/>
  <c r="V150" i="1"/>
  <c r="S150" i="1"/>
  <c r="X150" i="1"/>
  <c r="U150" i="1"/>
  <c r="AD152" i="1"/>
  <c r="AA152" i="1"/>
  <c r="T150" i="1"/>
  <c r="W150" i="1"/>
  <c r="AK150" i="1"/>
  <c r="AB152" i="1"/>
  <c r="Y152" i="1"/>
  <c r="AC152" i="1"/>
  <c r="Z152" i="1"/>
  <c r="Y134" i="1"/>
  <c r="T151" i="1"/>
  <c r="W151" i="1"/>
</calcChain>
</file>

<file path=xl/sharedStrings.xml><?xml version="1.0" encoding="utf-8"?>
<sst xmlns="http://schemas.openxmlformats.org/spreadsheetml/2006/main" count="206" uniqueCount="104">
  <si>
    <t>Date</t>
  </si>
  <si>
    <t>air</t>
  </si>
  <si>
    <t>27-11-2024</t>
  </si>
  <si>
    <t>n/a</t>
  </si>
  <si>
    <t>Last segment</t>
  </si>
  <si>
    <t xml:space="preserve">motor stopped </t>
  </si>
  <si>
    <t>Air_1</t>
  </si>
  <si>
    <t>5wt%_1</t>
  </si>
  <si>
    <t>5wt%_2</t>
  </si>
  <si>
    <t>5wt%_3</t>
  </si>
  <si>
    <t>5wt%_4</t>
  </si>
  <si>
    <t>5wt%_5</t>
  </si>
  <si>
    <t>5wt%_6</t>
  </si>
  <si>
    <t>5wt%_7</t>
  </si>
  <si>
    <t>Air_2</t>
  </si>
  <si>
    <t>10wt%_1</t>
  </si>
  <si>
    <t>10wt%_2</t>
  </si>
  <si>
    <t>Stroke [mm]</t>
  </si>
  <si>
    <t>Gelatine mass [g]</t>
  </si>
  <si>
    <t xml:space="preserve">Initial insertion depth [mm] </t>
  </si>
  <si>
    <t>Final insertion depth [mm]</t>
  </si>
  <si>
    <t>Time [s]</t>
  </si>
  <si>
    <t>Initial cart position [mm]</t>
  </si>
  <si>
    <t>Final cart position [mm]</t>
  </si>
  <si>
    <t>Max intersegment distance [mm]</t>
  </si>
  <si>
    <t>Note</t>
  </si>
  <si>
    <t>Inaccuracy [mm]</t>
  </si>
  <si>
    <t>Start position</t>
  </si>
  <si>
    <t>Final position</t>
  </si>
  <si>
    <t>Total number of cycles</t>
  </si>
  <si>
    <t>Respective cart displacement [mm]</t>
  </si>
  <si>
    <t xml:space="preserve">not leveled yet, so excluded data </t>
  </si>
  <si>
    <t>Measurement #</t>
  </si>
  <si>
    <t>Condition name</t>
  </si>
  <si>
    <t>Legend</t>
  </si>
  <si>
    <t>Retrieved during experiment</t>
  </si>
  <si>
    <t>Retrieved from video footage</t>
  </si>
  <si>
    <t>Excluded data</t>
  </si>
  <si>
    <t>-</t>
  </si>
  <si>
    <t>Clamp efficiency bundling segment</t>
  </si>
  <si>
    <t>10wt%</t>
  </si>
  <si>
    <t>5wt%</t>
  </si>
  <si>
    <t>Air</t>
  </si>
  <si>
    <t>Travelled distance in medium last segment [mm]</t>
  </si>
  <si>
    <t>Mean cart displacement [mm]</t>
  </si>
  <si>
    <t>STD cart displacement [mm]</t>
  </si>
  <si>
    <t>Needle 10wt%</t>
  </si>
  <si>
    <t>Cart 10wt%</t>
  </si>
  <si>
    <t>Cart 5wt%</t>
  </si>
  <si>
    <t>Needle 5wt%</t>
  </si>
  <si>
    <t>Needle air</t>
  </si>
  <si>
    <t>STD clamp efficiency [%]</t>
  </si>
  <si>
    <t>Mean clamp efficiency [%]</t>
  </si>
  <si>
    <t>Total</t>
  </si>
  <si>
    <t>Number of cycles</t>
  </si>
  <si>
    <t>Clamp efficiency bundling segment [%]</t>
  </si>
  <si>
    <t>Air_3</t>
  </si>
  <si>
    <t>Air_4</t>
  </si>
  <si>
    <t>Air_5</t>
  </si>
  <si>
    <t>Air_6</t>
  </si>
  <si>
    <t>10wt%_3</t>
  </si>
  <si>
    <t>10wt%_4</t>
  </si>
  <si>
    <t>10wt%_5</t>
  </si>
  <si>
    <t>10wt%_6</t>
  </si>
  <si>
    <t>Delta time [s]</t>
  </si>
  <si>
    <t>Control</t>
  </si>
  <si>
    <t>Air_mean</t>
  </si>
  <si>
    <t>Propulsion efficiency</t>
  </si>
  <si>
    <t>Propulsion efficiency last segment</t>
  </si>
  <si>
    <t>Mean propulsion efficiency</t>
  </si>
  <si>
    <t>STD propulsion efficiency</t>
  </si>
  <si>
    <t xml:space="preserve">STD clamp efficiency bundling segment [%] </t>
  </si>
  <si>
    <t>Respective propulsion efficiency [%]</t>
  </si>
  <si>
    <t>Respective values</t>
  </si>
  <si>
    <t>0 till 5 cycles</t>
  </si>
  <si>
    <t>5 till 10 cycles</t>
  </si>
  <si>
    <t>10 till 15 cycles</t>
  </si>
  <si>
    <t>15 till 20 cycles</t>
  </si>
  <si>
    <t>Respective travelled distance tip [mm]</t>
  </si>
  <si>
    <t>Respective clamp efficiency [%]</t>
  </si>
  <si>
    <t>Clamp efficiency [%]</t>
  </si>
  <si>
    <t>Cart air</t>
  </si>
  <si>
    <t>Mean slip ratio</t>
  </si>
  <si>
    <t>Slip ratio</t>
  </si>
  <si>
    <t>STD slip ratio</t>
  </si>
  <si>
    <t>Slip ratio in substrate</t>
  </si>
  <si>
    <t>Mean slip ratio in substrate</t>
  </si>
  <si>
    <t>STD slip ratio in substrate</t>
  </si>
  <si>
    <t>Mean travelled distance in substrate [mm]</t>
  </si>
  <si>
    <t>STD travelled distance in substrate [mm]</t>
  </si>
  <si>
    <t>Respective travelled distance in substrate [mm]</t>
  </si>
  <si>
    <t>Substrate</t>
  </si>
  <si>
    <t>Used in manuscript</t>
  </si>
  <si>
    <t>Final distance reached</t>
  </si>
  <si>
    <t>Theoretical travelled distance [mm] d_t</t>
  </si>
  <si>
    <t>Total cart displacement [mm], d_c</t>
  </si>
  <si>
    <t>Travelled distance in substrate [mm], d_m</t>
  </si>
  <si>
    <t>Total travelled distance tip [mm], d_m + d_c</t>
  </si>
  <si>
    <t>Slip ratio in actuation system</t>
  </si>
  <si>
    <t>Mean slip ratio in actuation system</t>
  </si>
  <si>
    <t>STD slip ratio in actuation system</t>
  </si>
  <si>
    <t>Motion efficiency</t>
  </si>
  <si>
    <t>Mean motion efficiency</t>
  </si>
  <si>
    <t>STD motion efficiency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</si>
</sst>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h]:mm:ss;@"/>
    <numFmt numFmtId="165" formatCode="0.000"/>
    <numFmt numFmtId="166" formatCode="0.0"/>
    <numFmt numFmtId="167" formatCode="0.0%"/>
    <numFmt numFmtId="168" formatCode="0.0E+00"/>
  </numFmts>
  <fonts count="18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9"/>
      <name val="Aptos Narrow"/>
      <family val="2"/>
      <scheme val="minor"/>
    </font>
    <font>
      <sz val="11"/>
      <color theme="7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theme="9"/>
      <name val="Aptos Narrow"/>
      <family val="2"/>
      <scheme val="minor"/>
    </font>
    <font>
      <b/>
      <sz val="11"/>
      <color theme="7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i/>
      <sz val="11"/>
      <name val="Aptos Narrow"/>
      <family val="2"/>
      <scheme val="minor"/>
    </font>
    <font>
      <b/>
      <i/>
      <sz val="11"/>
      <name val="Aptos Narrow"/>
      <family val="2"/>
      <scheme val="minor"/>
    </font>
    <font>
      <b/>
      <sz val="11"/>
      <color theme="8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0">
    <xf numFmtId="0" fontId="0" fillId="0" borderId="0" xfId="0"/>
    <xf numFmtId="0" fontId="4" fillId="0" borderId="0" xfId="0" applyFont="1"/>
    <xf numFmtId="9" fontId="0" fillId="0" borderId="0" xfId="1" applyFont="1"/>
    <xf numFmtId="0" fontId="3" fillId="0" borderId="0" xfId="0" applyFont="1"/>
    <xf numFmtId="9" fontId="3" fillId="0" borderId="0" xfId="0" applyNumberFormat="1" applyFont="1"/>
    <xf numFmtId="0" fontId="5" fillId="0" borderId="0" xfId="0" applyFont="1"/>
    <xf numFmtId="9" fontId="3" fillId="0" borderId="0" xfId="1" applyFont="1"/>
    <xf numFmtId="0" fontId="6" fillId="0" borderId="0" xfId="0" applyFont="1" applyAlignment="1">
      <alignment textRotation="45"/>
    </xf>
    <xf numFmtId="0" fontId="6" fillId="0" borderId="0" xfId="0" applyFont="1"/>
    <xf numFmtId="9" fontId="6" fillId="0" borderId="0" xfId="0" applyNumberFormat="1" applyFont="1"/>
    <xf numFmtId="0" fontId="7" fillId="0" borderId="0" xfId="0" applyFont="1"/>
    <xf numFmtId="164" fontId="7" fillId="0" borderId="0" xfId="0" applyNumberFormat="1" applyFont="1"/>
    <xf numFmtId="21" fontId="7" fillId="0" borderId="0" xfId="0" applyNumberFormat="1" applyFont="1"/>
    <xf numFmtId="0" fontId="8" fillId="0" borderId="0" xfId="0" applyFont="1"/>
    <xf numFmtId="0" fontId="0" fillId="0" borderId="0" xfId="1" applyNumberFormat="1" applyFont="1"/>
    <xf numFmtId="14" fontId="6" fillId="0" borderId="0" xfId="0" applyNumberFormat="1" applyFont="1"/>
    <xf numFmtId="0" fontId="9" fillId="2" borderId="1" xfId="0" applyFont="1" applyFill="1" applyBorder="1"/>
    <xf numFmtId="0" fontId="6" fillId="2" borderId="1" xfId="0" applyFont="1" applyFill="1" applyBorder="1"/>
    <xf numFmtId="9" fontId="6" fillId="2" borderId="1" xfId="0" applyNumberFormat="1" applyFont="1" applyFill="1" applyBorder="1"/>
    <xf numFmtId="0" fontId="7" fillId="2" borderId="1" xfId="0" applyFont="1" applyFill="1" applyBorder="1"/>
    <xf numFmtId="0" fontId="0" fillId="2" borderId="1" xfId="0" applyFill="1" applyBorder="1"/>
    <xf numFmtId="0" fontId="4" fillId="2" borderId="1" xfId="0" applyFont="1" applyFill="1" applyBorder="1"/>
    <xf numFmtId="9" fontId="0" fillId="2" borderId="1" xfId="1" applyFont="1" applyFill="1" applyBorder="1"/>
    <xf numFmtId="0" fontId="4" fillId="2" borderId="0" xfId="0" applyFont="1" applyFill="1"/>
    <xf numFmtId="0" fontId="10" fillId="2" borderId="0" xfId="0" applyFont="1" applyFill="1"/>
    <xf numFmtId="0" fontId="11" fillId="2" borderId="0" xfId="0" applyFont="1" applyFill="1"/>
    <xf numFmtId="166" fontId="0" fillId="0" borderId="0" xfId="0" applyNumberFormat="1"/>
    <xf numFmtId="166" fontId="3" fillId="0" borderId="0" xfId="0" applyNumberFormat="1" applyFont="1"/>
    <xf numFmtId="0" fontId="0" fillId="3" borderId="0" xfId="0" applyFill="1"/>
    <xf numFmtId="0" fontId="6" fillId="3" borderId="0" xfId="0" applyFont="1" applyFill="1"/>
    <xf numFmtId="0" fontId="7" fillId="3" borderId="0" xfId="0" applyFont="1" applyFill="1"/>
    <xf numFmtId="166" fontId="0" fillId="3" borderId="0" xfId="0" applyNumberFormat="1" applyFill="1"/>
    <xf numFmtId="166" fontId="4" fillId="3" borderId="0" xfId="0" applyNumberFormat="1" applyFont="1" applyFill="1"/>
    <xf numFmtId="0" fontId="0" fillId="3" borderId="2" xfId="0" applyFill="1" applyBorder="1"/>
    <xf numFmtId="0" fontId="4" fillId="3" borderId="2" xfId="0" applyFont="1" applyFill="1" applyBorder="1"/>
    <xf numFmtId="0" fontId="6" fillId="3" borderId="2" xfId="0" applyFont="1" applyFill="1" applyBorder="1"/>
    <xf numFmtId="0" fontId="7" fillId="3" borderId="2" xfId="0" applyFont="1" applyFill="1" applyBorder="1"/>
    <xf numFmtId="166" fontId="0" fillId="2" borderId="1" xfId="0" applyNumberFormat="1" applyFill="1" applyBorder="1"/>
    <xf numFmtId="165" fontId="6" fillId="0" borderId="0" xfId="0" applyNumberFormat="1" applyFont="1"/>
    <xf numFmtId="165" fontId="4" fillId="3" borderId="0" xfId="0" applyNumberFormat="1" applyFont="1" applyFill="1"/>
    <xf numFmtId="165" fontId="6" fillId="3" borderId="2" xfId="0" applyNumberFormat="1" applyFont="1" applyFill="1" applyBorder="1"/>
    <xf numFmtId="165" fontId="3" fillId="0" borderId="0" xfId="0" applyNumberFormat="1" applyFont="1"/>
    <xf numFmtId="165" fontId="6" fillId="2" borderId="1" xfId="0" applyNumberFormat="1" applyFont="1" applyFill="1" applyBorder="1"/>
    <xf numFmtId="9" fontId="4" fillId="0" borderId="0" xfId="1" applyFont="1"/>
    <xf numFmtId="0" fontId="12" fillId="0" borderId="0" xfId="0" applyFont="1"/>
    <xf numFmtId="9" fontId="12" fillId="0" borderId="0" xfId="1" applyFont="1"/>
    <xf numFmtId="0" fontId="14" fillId="0" borderId="0" xfId="0" applyFont="1"/>
    <xf numFmtId="0" fontId="12" fillId="2" borderId="1" xfId="0" applyFont="1" applyFill="1" applyBorder="1"/>
    <xf numFmtId="0" fontId="12" fillId="2" borderId="0" xfId="0" applyFont="1" applyFill="1"/>
    <xf numFmtId="166" fontId="12" fillId="3" borderId="0" xfId="0" applyNumberFormat="1" applyFont="1" applyFill="1"/>
    <xf numFmtId="0" fontId="12" fillId="3" borderId="2" xfId="0" applyFont="1" applyFill="1" applyBorder="1"/>
    <xf numFmtId="0" fontId="13" fillId="2" borderId="0" xfId="0" applyFont="1" applyFill="1"/>
    <xf numFmtId="9" fontId="5" fillId="0" borderId="0" xfId="1" applyFont="1"/>
    <xf numFmtId="9" fontId="4" fillId="2" borderId="1" xfId="1" applyFont="1" applyFill="1" applyBorder="1"/>
    <xf numFmtId="9" fontId="4" fillId="3" borderId="0" xfId="1" applyFont="1" applyFill="1" applyBorder="1"/>
    <xf numFmtId="167" fontId="4" fillId="3" borderId="0" xfId="1" applyNumberFormat="1" applyFont="1" applyFill="1" applyBorder="1"/>
    <xf numFmtId="0" fontId="12" fillId="3" borderId="0" xfId="0" applyFont="1" applyFill="1"/>
    <xf numFmtId="0" fontId="16" fillId="0" borderId="0" xfId="0" applyFont="1"/>
    <xf numFmtId="16" fontId="16" fillId="0" borderId="0" xfId="0" applyNumberFormat="1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5" xfId="0" applyBorder="1"/>
    <xf numFmtId="0" fontId="7" fillId="0" borderId="6" xfId="0" applyFont="1" applyBorder="1"/>
    <xf numFmtId="1" fontId="15" fillId="0" borderId="5" xfId="0" applyNumberFormat="1" applyFont="1" applyBorder="1"/>
    <xf numFmtId="1" fontId="15" fillId="0" borderId="0" xfId="0" applyNumberFormat="1" applyFont="1"/>
    <xf numFmtId="1" fontId="15" fillId="0" borderId="6" xfId="0" applyNumberFormat="1" applyFont="1" applyBorder="1"/>
    <xf numFmtId="1" fontId="15" fillId="0" borderId="7" xfId="0" applyNumberFormat="1" applyFont="1" applyBorder="1"/>
    <xf numFmtId="1" fontId="15" fillId="0" borderId="2" xfId="0" applyNumberFormat="1" applyFont="1" applyBorder="1"/>
    <xf numFmtId="0" fontId="15" fillId="0" borderId="8" xfId="0" applyFont="1" applyBorder="1"/>
    <xf numFmtId="0" fontId="15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2" fillId="0" borderId="5" xfId="0" applyFont="1" applyBorder="1"/>
    <xf numFmtId="0" fontId="12" fillId="0" borderId="6" xfId="0" applyFont="1" applyBorder="1"/>
    <xf numFmtId="0" fontId="15" fillId="0" borderId="5" xfId="0" applyFont="1" applyBorder="1"/>
    <xf numFmtId="0" fontId="15" fillId="0" borderId="6" xfId="0" applyFont="1" applyBorder="1"/>
    <xf numFmtId="0" fontId="8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7" fillId="0" borderId="5" xfId="0" applyFont="1" applyBorder="1"/>
    <xf numFmtId="0" fontId="8" fillId="0" borderId="5" xfId="0" applyFont="1" applyBorder="1"/>
    <xf numFmtId="0" fontId="8" fillId="0" borderId="6" xfId="0" applyFont="1" applyBorder="1"/>
    <xf numFmtId="1" fontId="15" fillId="0" borderId="8" xfId="0" applyNumberFormat="1" applyFont="1" applyBorder="1"/>
    <xf numFmtId="0" fontId="4" fillId="0" borderId="5" xfId="0" applyFont="1" applyBorder="1"/>
    <xf numFmtId="0" fontId="0" fillId="0" borderId="6" xfId="0" applyBorder="1"/>
    <xf numFmtId="0" fontId="4" fillId="0" borderId="6" xfId="0" applyFont="1" applyBorder="1"/>
    <xf numFmtId="9" fontId="15" fillId="0" borderId="5" xfId="0" applyNumberFormat="1" applyFont="1" applyBorder="1"/>
    <xf numFmtId="9" fontId="12" fillId="0" borderId="0" xfId="0" applyNumberFormat="1" applyFont="1"/>
    <xf numFmtId="9" fontId="12" fillId="0" borderId="6" xfId="0" applyNumberFormat="1" applyFont="1" applyBorder="1"/>
    <xf numFmtId="9" fontId="15" fillId="0" borderId="7" xfId="0" applyNumberFormat="1" applyFont="1" applyBorder="1"/>
    <xf numFmtId="9" fontId="12" fillId="0" borderId="2" xfId="0" applyNumberFormat="1" applyFont="1" applyBorder="1"/>
    <xf numFmtId="0" fontId="4" fillId="0" borderId="8" xfId="0" applyFont="1" applyBorder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" fontId="9" fillId="0" borderId="0" xfId="0" applyNumberFormat="1" applyFont="1"/>
    <xf numFmtId="0" fontId="11" fillId="0" borderId="0" xfId="0" applyFont="1"/>
    <xf numFmtId="0" fontId="6" fillId="0" borderId="6" xfId="0" applyFont="1" applyBorder="1"/>
    <xf numFmtId="167" fontId="4" fillId="0" borderId="0" xfId="0" applyNumberFormat="1" applyFont="1"/>
    <xf numFmtId="167" fontId="12" fillId="0" borderId="6" xfId="0" applyNumberFormat="1" applyFont="1" applyBorder="1"/>
    <xf numFmtId="9" fontId="12" fillId="0" borderId="5" xfId="0" applyNumberFormat="1" applyFont="1" applyBorder="1"/>
    <xf numFmtId="9" fontId="12" fillId="0" borderId="0" xfId="1" applyFont="1" applyBorder="1"/>
    <xf numFmtId="9" fontId="12" fillId="0" borderId="6" xfId="1" applyFont="1" applyBorder="1"/>
    <xf numFmtId="9" fontId="12" fillId="0" borderId="7" xfId="0" applyNumberFormat="1" applyFont="1" applyBorder="1"/>
    <xf numFmtId="9" fontId="12" fillId="0" borderId="2" xfId="1" applyFont="1" applyBorder="1"/>
    <xf numFmtId="9" fontId="12" fillId="0" borderId="8" xfId="1" applyFont="1" applyBorder="1"/>
    <xf numFmtId="167" fontId="4" fillId="0" borderId="5" xfId="0" applyNumberFormat="1" applyFont="1" applyBorder="1"/>
    <xf numFmtId="0" fontId="4" fillId="0" borderId="7" xfId="0" applyFont="1" applyBorder="1"/>
    <xf numFmtId="0" fontId="0" fillId="0" borderId="2" xfId="0" applyBorder="1"/>
    <xf numFmtId="0" fontId="6" fillId="0" borderId="8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2" xfId="0" applyFont="1" applyBorder="1"/>
    <xf numFmtId="9" fontId="12" fillId="0" borderId="8" xfId="0" applyNumberFormat="1" applyFont="1" applyBorder="1"/>
    <xf numFmtId="0" fontId="12" fillId="0" borderId="8" xfId="0" applyFont="1" applyBorder="1"/>
    <xf numFmtId="9" fontId="4" fillId="0" borderId="6" xfId="0" applyNumberFormat="1" applyFont="1" applyBorder="1"/>
    <xf numFmtId="9" fontId="9" fillId="0" borderId="6" xfId="0" applyNumberFormat="1" applyFont="1" applyBorder="1"/>
    <xf numFmtId="0" fontId="11" fillId="0" borderId="6" xfId="0" applyFont="1" applyBorder="1"/>
    <xf numFmtId="0" fontId="13" fillId="0" borderId="5" xfId="0" applyFont="1" applyBorder="1"/>
    <xf numFmtId="0" fontId="13" fillId="0" borderId="6" xfId="0" applyFont="1" applyBorder="1"/>
    <xf numFmtId="0" fontId="9" fillId="0" borderId="5" xfId="0" applyFont="1" applyBorder="1"/>
    <xf numFmtId="0" fontId="9" fillId="0" borderId="0" xfId="0" applyFont="1"/>
    <xf numFmtId="0" fontId="9" fillId="0" borderId="6" xfId="0" applyFont="1" applyBorder="1"/>
    <xf numFmtId="9" fontId="4" fillId="0" borderId="6" xfId="1" applyFont="1" applyBorder="1"/>
    <xf numFmtId="9" fontId="9" fillId="0" borderId="6" xfId="1" applyFont="1" applyBorder="1"/>
    <xf numFmtId="2" fontId="0" fillId="0" borderId="5" xfId="0" applyNumberFormat="1" applyBorder="1"/>
    <xf numFmtId="2" fontId="0" fillId="0" borderId="0" xfId="0" applyNumberFormat="1"/>
    <xf numFmtId="165" fontId="0" fillId="0" borderId="6" xfId="0" applyNumberFormat="1" applyBorder="1"/>
    <xf numFmtId="2" fontId="0" fillId="0" borderId="6" xfId="0" applyNumberFormat="1" applyBorder="1"/>
    <xf numFmtId="0" fontId="0" fillId="0" borderId="7" xfId="0" applyBorder="1"/>
    <xf numFmtId="0" fontId="0" fillId="0" borderId="8" xfId="0" applyBorder="1"/>
    <xf numFmtId="165" fontId="0" fillId="0" borderId="5" xfId="0" applyNumberFormat="1" applyBorder="1"/>
    <xf numFmtId="165" fontId="0" fillId="0" borderId="0" xfId="0" applyNumberFormat="1"/>
    <xf numFmtId="168" fontId="0" fillId="0" borderId="6" xfId="0" applyNumberFormat="1" applyBorder="1"/>
    <xf numFmtId="9" fontId="0" fillId="4" borderId="5" xfId="0" applyNumberFormat="1" applyFill="1" applyBorder="1"/>
    <xf numFmtId="9" fontId="0" fillId="4" borderId="0" xfId="0" applyNumberFormat="1" applyFill="1"/>
    <xf numFmtId="9" fontId="0" fillId="4" borderId="6" xfId="0" applyNumberFormat="1" applyFill="1" applyBorder="1"/>
    <xf numFmtId="0" fontId="0" fillId="4" borderId="6" xfId="0" applyFill="1" applyBorder="1"/>
    <xf numFmtId="9" fontId="0" fillId="4" borderId="5" xfId="1" applyFont="1" applyFill="1" applyBorder="1"/>
    <xf numFmtId="9" fontId="8" fillId="4" borderId="0" xfId="1" applyFont="1" applyFill="1" applyBorder="1"/>
    <xf numFmtId="9" fontId="8" fillId="4" borderId="6" xfId="1" applyFont="1" applyFill="1" applyBorder="1"/>
    <xf numFmtId="9" fontId="8" fillId="4" borderId="6" xfId="0" applyNumberFormat="1" applyFont="1" applyFill="1" applyBorder="1"/>
    <xf numFmtId="9" fontId="9" fillId="4" borderId="5" xfId="0" applyNumberFormat="1" applyFont="1" applyFill="1" applyBorder="1"/>
    <xf numFmtId="9" fontId="9" fillId="4" borderId="0" xfId="0" applyNumberFormat="1" applyFont="1" applyFill="1"/>
    <xf numFmtId="9" fontId="4" fillId="4" borderId="5" xfId="1" applyFont="1" applyFill="1" applyBorder="1"/>
    <xf numFmtId="9" fontId="4" fillId="4" borderId="0" xfId="1" applyFont="1" applyFill="1" applyBorder="1"/>
    <xf numFmtId="9" fontId="9" fillId="4" borderId="0" xfId="1" applyFont="1" applyFill="1"/>
    <xf numFmtId="1" fontId="8" fillId="4" borderId="5" xfId="0" applyNumberFormat="1" applyFont="1" applyFill="1" applyBorder="1"/>
    <xf numFmtId="1" fontId="8" fillId="4" borderId="0" xfId="0" applyNumberFormat="1" applyFont="1" applyFill="1"/>
    <xf numFmtId="1" fontId="8" fillId="4" borderId="6" xfId="0" applyNumberFormat="1" applyFont="1" applyFill="1" applyBorder="1"/>
    <xf numFmtId="1" fontId="15" fillId="4" borderId="5" xfId="0" applyNumberFormat="1" applyFont="1" applyFill="1" applyBorder="1"/>
    <xf numFmtId="1" fontId="0" fillId="4" borderId="0" xfId="0" applyNumberFormat="1" applyFill="1"/>
    <xf numFmtId="1" fontId="0" fillId="4" borderId="6" xfId="0" applyNumberFormat="1" applyFill="1" applyBorder="1"/>
    <xf numFmtId="1" fontId="0" fillId="4" borderId="5" xfId="0" applyNumberFormat="1" applyFill="1" applyBorder="1"/>
    <xf numFmtId="1" fontId="15" fillId="4" borderId="6" xfId="0" applyNumberFormat="1" applyFont="1" applyFill="1" applyBorder="1"/>
    <xf numFmtId="1" fontId="8" fillId="0" borderId="6" xfId="0" applyNumberFormat="1" applyFont="1" applyBorder="1"/>
    <xf numFmtId="1" fontId="12" fillId="0" borderId="6" xfId="0" applyNumberFormat="1" applyFont="1" applyBorder="1"/>
    <xf numFmtId="1" fontId="8" fillId="0" borderId="5" xfId="0" applyNumberFormat="1" applyFont="1" applyBorder="1"/>
    <xf numFmtId="1" fontId="8" fillId="0" borderId="0" xfId="0" applyNumberFormat="1" applyFont="1"/>
    <xf numFmtId="1" fontId="0" fillId="0" borderId="0" xfId="0" applyNumberFormat="1"/>
    <xf numFmtId="1" fontId="0" fillId="0" borderId="6" xfId="0" applyNumberFormat="1" applyBorder="1"/>
    <xf numFmtId="1" fontId="0" fillId="0" borderId="5" xfId="0" applyNumberFormat="1" applyBorder="1"/>
    <xf numFmtId="9" fontId="2" fillId="4" borderId="5" xfId="1" applyFont="1" applyFill="1" applyBorder="1"/>
    <xf numFmtId="9" fontId="2" fillId="4" borderId="0" xfId="1" applyFont="1" applyFill="1" applyBorder="1"/>
    <xf numFmtId="9" fontId="2" fillId="4" borderId="6" xfId="1" applyFont="1" applyFill="1" applyBorder="1"/>
    <xf numFmtId="9" fontId="0" fillId="0" borderId="6" xfId="0" applyNumberFormat="1" applyBorder="1"/>
    <xf numFmtId="2" fontId="0" fillId="4" borderId="5" xfId="0" applyNumberFormat="1" applyFill="1" applyBorder="1"/>
    <xf numFmtId="0" fontId="0" fillId="4" borderId="0" xfId="0" applyFill="1"/>
    <xf numFmtId="166" fontId="7" fillId="4" borderId="2" xfId="0" applyNumberFormat="1" applyFont="1" applyFill="1" applyBorder="1"/>
    <xf numFmtId="165" fontId="0" fillId="4" borderId="5" xfId="0" applyNumberFormat="1" applyFill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4" fillId="5" borderId="0" xfId="0" applyFont="1" applyFill="1" applyAlignment="1">
      <alignment wrapText="1"/>
    </xf>
    <xf numFmtId="0" fontId="9" fillId="6" borderId="0" xfId="0" applyFont="1" applyFill="1" applyAlignment="1">
      <alignment wrapText="1"/>
    </xf>
    <xf numFmtId="0" fontId="4" fillId="7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4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9" fontId="0" fillId="0" borderId="5" xfId="0" applyNumberFormat="1" applyBorder="1"/>
    <xf numFmtId="0" fontId="10" fillId="0" borderId="0" xfId="0" applyFont="1" applyAlignment="1">
      <alignment horizontal="center" vertical="center"/>
    </xf>
    <xf numFmtId="2" fontId="0" fillId="4" borderId="0" xfId="0" applyNumberFormat="1" applyFill="1"/>
    <xf numFmtId="165" fontId="0" fillId="4" borderId="0" xfId="0" applyNumberFormat="1" applyFill="1"/>
    <xf numFmtId="9" fontId="0" fillId="4" borderId="0" xfId="1" applyFont="1" applyFill="1" applyBorder="1"/>
    <xf numFmtId="9" fontId="0" fillId="4" borderId="6" xfId="1" applyFont="1" applyFill="1" applyBorder="1"/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E6100"/>
      <color rgb="FF648FFF"/>
      <color rgb="FFFFAF7D"/>
      <color rgb="FFABC3FF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2957857646492"/>
          <c:y val="4.1499626282530407E-2"/>
          <c:w val="0.83952990590794363"/>
          <c:h val="0.8268860147737026"/>
        </c:manualLayout>
      </c:layout>
      <c:lineChart>
        <c:grouping val="standard"/>
        <c:varyColors val="0"/>
        <c:ser>
          <c:idx val="0"/>
          <c:order val="0"/>
          <c:tx>
            <c:v>10wt%</c:v>
          </c:tx>
          <c:spPr>
            <a:ln w="25400" cap="sq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Sheet1!$F$4:$F$7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cat>
          <c:val>
            <c:numRef>
              <c:f>Sheet1!$Y$4:$Y$7</c:f>
              <c:numCache>
                <c:formatCode>0%</c:formatCode>
                <c:ptCount val="4"/>
                <c:pt idx="0">
                  <c:v>0.97872340425531912</c:v>
                </c:pt>
                <c:pt idx="1">
                  <c:v>0.91304347826086951</c:v>
                </c:pt>
                <c:pt idx="2">
                  <c:v>0.81355932203389836</c:v>
                </c:pt>
                <c:pt idx="3">
                  <c:v>0.76271186440677974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E-45D8-9662-6B39DD5CC690}"/>
            </c:ext>
          </c:extLst>
        </c:ser>
        <c:ser>
          <c:idx val="1"/>
          <c:order val="1"/>
          <c:tx>
            <c:v>10wt% 2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Sheet1!$F$4:$F$7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cat>
          <c:val>
            <c:numRef>
              <c:f>Sheet1!$Y$11:$Y$14</c:f>
              <c:numCache>
                <c:formatCode>0%</c:formatCode>
                <c:ptCount val="4"/>
                <c:pt idx="0">
                  <c:v>1.0638297872340425</c:v>
                </c:pt>
                <c:pt idx="1">
                  <c:v>0.89130434782608692</c:v>
                </c:pt>
                <c:pt idx="2">
                  <c:v>0.76997578692493951</c:v>
                </c:pt>
                <c:pt idx="3">
                  <c:v>0.68644067796610175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E-45D8-9662-6B39DD5CC690}"/>
            </c:ext>
          </c:extLst>
        </c:ser>
        <c:ser>
          <c:idx val="2"/>
          <c:order val="2"/>
          <c:tx>
            <c:v>5wt%</c:v>
          </c:tx>
          <c:spPr>
            <a:ln w="25400" cap="sq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val>
            <c:numRef>
              <c:f>Sheet1!$Y$48:$Y$51</c:f>
              <c:numCache>
                <c:formatCode>0%</c:formatCode>
                <c:ptCount val="4"/>
                <c:pt idx="0">
                  <c:v>0.93617021276595747</c:v>
                </c:pt>
                <c:pt idx="1">
                  <c:v>0.97826086956521741</c:v>
                </c:pt>
                <c:pt idx="2">
                  <c:v>0.98789346246973375</c:v>
                </c:pt>
                <c:pt idx="3">
                  <c:v>0.99152542372881358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AE-45D8-9662-6B39DD5CC690}"/>
            </c:ext>
          </c:extLst>
        </c:ser>
        <c:ser>
          <c:idx val="3"/>
          <c:order val="3"/>
          <c:tx>
            <c:v>5wt% 3</c:v>
          </c:tx>
          <c:spPr>
            <a:ln w="2540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val>
            <c:numRef>
              <c:f>Sheet1!$Y$55:$Y$58</c:f>
              <c:numCache>
                <c:formatCode>0%</c:formatCode>
                <c:ptCount val="4"/>
                <c:pt idx="0">
                  <c:v>0.93617021276595747</c:v>
                </c:pt>
                <c:pt idx="1">
                  <c:v>0.97826086956521741</c:v>
                </c:pt>
                <c:pt idx="2">
                  <c:v>0.98789346246973375</c:v>
                </c:pt>
                <c:pt idx="3">
                  <c:v>0.98062953995157387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AE-45D8-9662-6B39DD5CC690}"/>
            </c:ext>
          </c:extLst>
        </c:ser>
        <c:ser>
          <c:idx val="4"/>
          <c:order val="4"/>
          <c:tx>
            <c:v>5wt% 4</c:v>
          </c:tx>
          <c:spPr>
            <a:ln w="2540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val>
            <c:numRef>
              <c:f>Sheet1!$Y$62:$Y$65</c:f>
              <c:numCache>
                <c:formatCode>0%</c:formatCode>
                <c:ptCount val="4"/>
                <c:pt idx="0">
                  <c:v>0.93617021276595747</c:v>
                </c:pt>
                <c:pt idx="1">
                  <c:v>0.97826086956521741</c:v>
                </c:pt>
                <c:pt idx="2">
                  <c:v>0.9733656174334141</c:v>
                </c:pt>
                <c:pt idx="3">
                  <c:v>0.94794188861985473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AE-45D8-9662-6B39DD5CC690}"/>
            </c:ext>
          </c:extLst>
        </c:ser>
        <c:ser>
          <c:idx val="5"/>
          <c:order val="5"/>
          <c:tx>
            <c:v>5wt% 5</c:v>
          </c:tx>
          <c:spPr>
            <a:ln w="2540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Sheet1!$Y$69:$Y$72</c:f>
              <c:numCache>
                <c:formatCode>0%</c:formatCode>
                <c:ptCount val="4"/>
                <c:pt idx="0">
                  <c:v>0.97872340425531912</c:v>
                </c:pt>
                <c:pt idx="1">
                  <c:v>0.97826086956521741</c:v>
                </c:pt>
                <c:pt idx="2">
                  <c:v>0.9733656174334141</c:v>
                </c:pt>
                <c:pt idx="3">
                  <c:v>0.98062953995157387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7AE-45D8-9662-6B39DD5CC690}"/>
            </c:ext>
          </c:extLst>
        </c:ser>
        <c:ser>
          <c:idx val="6"/>
          <c:order val="6"/>
          <c:tx>
            <c:v>5wt% 6</c:v>
          </c:tx>
          <c:spPr>
            <a:ln w="2540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val>
            <c:numRef>
              <c:f>Sheet1!$Y$76:$Y$79</c:f>
              <c:numCache>
                <c:formatCode>0%</c:formatCode>
                <c:ptCount val="4"/>
                <c:pt idx="0">
                  <c:v>0.93617021276595747</c:v>
                </c:pt>
                <c:pt idx="1">
                  <c:v>0.97826086956521741</c:v>
                </c:pt>
                <c:pt idx="2">
                  <c:v>0.9733656174334141</c:v>
                </c:pt>
                <c:pt idx="3">
                  <c:v>0.96973365617433416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7AE-45D8-9662-6B39DD5CC690}"/>
            </c:ext>
          </c:extLst>
        </c:ser>
        <c:ser>
          <c:idx val="7"/>
          <c:order val="7"/>
          <c:tx>
            <c:v>5wt% 7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rgbClr val="FE61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solidFill>
                  <a:srgbClr val="FE61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37AE-45D8-9662-6B39DD5CC690}"/>
              </c:ext>
            </c:extLst>
          </c:dPt>
          <c:val>
            <c:numRef>
              <c:f>Sheet1!$Y$83:$Y$86</c:f>
              <c:numCache>
                <c:formatCode>0%</c:formatCode>
                <c:ptCount val="4"/>
                <c:pt idx="0">
                  <c:v>0.97872340425531912</c:v>
                </c:pt>
                <c:pt idx="1">
                  <c:v>0.97826086956521741</c:v>
                </c:pt>
                <c:pt idx="2">
                  <c:v>0.98789346246973375</c:v>
                </c:pt>
                <c:pt idx="3">
                  <c:v>0.99152542372881358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7AE-45D8-9662-6B39DD5CC690}"/>
            </c:ext>
          </c:extLst>
        </c:ser>
        <c:ser>
          <c:idx val="8"/>
          <c:order val="8"/>
          <c:tx>
            <c:v>Air</c:v>
          </c:tx>
          <c:spPr>
            <a:ln w="25400" cap="sq">
              <a:solidFill>
                <a:srgbClr val="648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val>
            <c:numRef>
              <c:f>Sheet1!$Y$91:$Y$93</c:f>
              <c:numCache>
                <c:formatCode>0%</c:formatCode>
                <c:ptCount val="3"/>
                <c:pt idx="0">
                  <c:v>0.93617021276595747</c:v>
                </c:pt>
                <c:pt idx="1">
                  <c:v>0.97826086956521741</c:v>
                </c:pt>
                <c:pt idx="2">
                  <c:v>0.98789346246973375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7AE-45D8-9662-6B39DD5CC690}"/>
            </c:ext>
          </c:extLst>
        </c:ser>
        <c:ser>
          <c:idx val="9"/>
          <c:order val="9"/>
          <c:tx>
            <c:v>Air 2</c:v>
          </c:tx>
          <c:spPr>
            <a:ln w="25400" cap="rnd">
              <a:solidFill>
                <a:srgbClr val="648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val>
            <c:numRef>
              <c:f>Sheet1!$Y$98:$Y$100</c:f>
              <c:numCache>
                <c:formatCode>0%</c:formatCode>
                <c:ptCount val="3"/>
                <c:pt idx="0">
                  <c:v>0.97872340425531912</c:v>
                </c:pt>
                <c:pt idx="1">
                  <c:v>1</c:v>
                </c:pt>
                <c:pt idx="2">
                  <c:v>1.0024213075060533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7AE-45D8-9662-6B39DD5CC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063408"/>
        <c:axId val="922058608"/>
      </c:lineChart>
      <c:catAx>
        <c:axId val="922063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/>
                  <a:t>Number</a:t>
                </a:r>
                <a:r>
                  <a:rPr lang="nl-NL" baseline="0"/>
                  <a:t> of a</a:t>
                </a:r>
                <a:r>
                  <a:rPr lang="nl-NL"/>
                  <a:t>ctuation cycles</a:t>
                </a:r>
              </a:p>
            </c:rich>
          </c:tx>
          <c:layout>
            <c:manualLayout>
              <c:xMode val="edge"/>
              <c:yMode val="edge"/>
              <c:x val="0.36540987206305547"/>
              <c:y val="0.9303366798322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922058608"/>
        <c:crosses val="autoZero"/>
        <c:auto val="1"/>
        <c:lblAlgn val="ctr"/>
        <c:lblOffset val="100"/>
        <c:noMultiLvlLbl val="0"/>
      </c:catAx>
      <c:valAx>
        <c:axId val="92205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/>
                  <a:t>Clamp 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92206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egendEntry>
        <c:idx val="1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14115489777216772"/>
          <c:y val="0.59157197615698187"/>
          <c:w val="0.16485509068483725"/>
          <c:h val="0.2152584315517217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Needle 10wt%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Sheet1!$F$3:$F$7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Sheet1!$K$3:$K$7</c:f>
              <c:numCache>
                <c:formatCode>General</c:formatCode>
                <c:ptCount val="5"/>
                <c:pt idx="0">
                  <c:v>0</c:v>
                </c:pt>
                <c:pt idx="1">
                  <c:v>17</c:v>
                </c:pt>
                <c:pt idx="2">
                  <c:v>32</c:v>
                </c:pt>
                <c:pt idx="3">
                  <c:v>42</c:v>
                </c:pt>
                <c:pt idx="4">
                  <c:v>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7D-4CE3-9114-6AB8FDC702B1}"/>
            </c:ext>
          </c:extLst>
        </c:ser>
        <c:ser>
          <c:idx val="1"/>
          <c:order val="1"/>
          <c:tx>
            <c:v>Cart 10wt%</c:v>
          </c:tx>
          <c:spPr>
            <a:ln w="12700" cap="sq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Sheet1!$F$3:$F$7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Sheet1!$U$3:$U$7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7D-4CE3-9114-6AB8FDC702B1}"/>
            </c:ext>
          </c:extLst>
        </c:ser>
        <c:ser>
          <c:idx val="2"/>
          <c:order val="2"/>
          <c:tx>
            <c:v>Needle 10wt% 2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Sheet1!$F$10:$F$14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Sheet1!$K$10:$K$14</c:f>
              <c:numCache>
                <c:formatCode>General</c:formatCode>
                <c:ptCount val="5"/>
                <c:pt idx="0">
                  <c:v>0</c:v>
                </c:pt>
                <c:pt idx="1">
                  <c:v>18</c:v>
                </c:pt>
                <c:pt idx="2">
                  <c:v>30</c:v>
                </c:pt>
                <c:pt idx="3">
                  <c:v>38</c:v>
                </c:pt>
                <c:pt idx="4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7D-4CE3-9114-6AB8FDC702B1}"/>
            </c:ext>
          </c:extLst>
        </c:ser>
        <c:ser>
          <c:idx val="3"/>
          <c:order val="3"/>
          <c:tx>
            <c:v>Cart 10wt% 2</c:v>
          </c:tx>
          <c:spPr>
            <a:ln w="12700" cap="sq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Sheet1!$F$10:$F$14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Sheet1!$U$10:$U$14</c:f>
              <c:numCache>
                <c:formatCode>General</c:formatCode>
                <c:ptCount val="5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7D-4CE3-9114-6AB8FDC702B1}"/>
            </c:ext>
          </c:extLst>
        </c:ser>
        <c:ser>
          <c:idx val="4"/>
          <c:order val="4"/>
          <c:tx>
            <c:v>Needle 5wt%</c:v>
          </c:tx>
          <c:spPr>
            <a:ln w="1905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Sheet1!$F$47:$F$51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Sheet1!$K$47:$K$51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27</c:v>
                </c:pt>
                <c:pt idx="3">
                  <c:v>45</c:v>
                </c:pt>
                <c:pt idx="4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7D-4CE3-9114-6AB8FDC702B1}"/>
            </c:ext>
          </c:extLst>
        </c:ser>
        <c:ser>
          <c:idx val="5"/>
          <c:order val="5"/>
          <c:tx>
            <c:v>Cart 5wt%</c:v>
          </c:tx>
          <c:spPr>
            <a:ln w="12700" cap="sq">
              <a:solidFill>
                <a:srgbClr val="FE6100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Sheet1!$F$47:$F$51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Sheet1!$U$47:$U$51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18</c:v>
                </c:pt>
                <c:pt idx="3">
                  <c:v>23</c:v>
                </c:pt>
                <c:pt idx="4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57D-4CE3-9114-6AB8FDC702B1}"/>
            </c:ext>
          </c:extLst>
        </c:ser>
        <c:ser>
          <c:idx val="6"/>
          <c:order val="6"/>
          <c:tx>
            <c:v>Needle 5wt% 3</c:v>
          </c:tx>
          <c:spPr>
            <a:ln w="1905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Sheet1!$F$54:$F$58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Sheet1!$K$54:$K$58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28</c:v>
                </c:pt>
                <c:pt idx="3">
                  <c:v>47</c:v>
                </c:pt>
                <c:pt idx="4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57D-4CE3-9114-6AB8FDC702B1}"/>
            </c:ext>
          </c:extLst>
        </c:ser>
        <c:ser>
          <c:idx val="7"/>
          <c:order val="7"/>
          <c:tx>
            <c:v>Cart 5wt% 3</c:v>
          </c:tx>
          <c:spPr>
            <a:ln w="12700" cap="sq">
              <a:solidFill>
                <a:srgbClr val="FE6100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Sheet1!$F$54:$F$58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Sheet1!$U$54:$U$58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17</c:v>
                </c:pt>
                <c:pt idx="3">
                  <c:v>21</c:v>
                </c:pt>
                <c:pt idx="4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57D-4CE3-9114-6AB8FDC702B1}"/>
            </c:ext>
          </c:extLst>
        </c:ser>
        <c:ser>
          <c:idx val="8"/>
          <c:order val="8"/>
          <c:tx>
            <c:v>Needle 5wt% 4</c:v>
          </c:tx>
          <c:spPr>
            <a:ln w="1905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Sheet1!$F$61:$F$65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Sheet1!$K$61:$K$65</c:f>
              <c:numCache>
                <c:formatCode>General</c:formatCode>
                <c:ptCount val="5"/>
                <c:pt idx="0">
                  <c:v>0</c:v>
                </c:pt>
                <c:pt idx="1">
                  <c:v>16</c:v>
                </c:pt>
                <c:pt idx="2">
                  <c:v>35</c:v>
                </c:pt>
                <c:pt idx="3">
                  <c:v>54</c:v>
                </c:pt>
                <c:pt idx="4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57D-4CE3-9114-6AB8FDC702B1}"/>
            </c:ext>
          </c:extLst>
        </c:ser>
        <c:ser>
          <c:idx val="9"/>
          <c:order val="9"/>
          <c:tx>
            <c:v>Cart 5wt% 4</c:v>
          </c:tx>
          <c:spPr>
            <a:ln w="12700" cap="sq">
              <a:solidFill>
                <a:srgbClr val="FE6100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Sheet1!$F$61:$F$65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Sheet1!$U$61:$U$65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10</c:v>
                </c:pt>
                <c:pt idx="3">
                  <c:v>13</c:v>
                </c:pt>
                <c:pt idx="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57D-4CE3-9114-6AB8FDC702B1}"/>
            </c:ext>
          </c:extLst>
        </c:ser>
        <c:ser>
          <c:idx val="10"/>
          <c:order val="10"/>
          <c:tx>
            <c:v>Needle 5wt% 5</c:v>
          </c:tx>
          <c:spPr>
            <a:ln w="1905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Sheet1!$F$68:$F$72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Sheet1!$K$68:$K$72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27</c:v>
                </c:pt>
                <c:pt idx="3">
                  <c:v>44</c:v>
                </c:pt>
                <c:pt idx="4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57D-4CE3-9114-6AB8FDC702B1}"/>
            </c:ext>
          </c:extLst>
        </c:ser>
        <c:ser>
          <c:idx val="11"/>
          <c:order val="11"/>
          <c:tx>
            <c:v>Needle 5wt% 6</c:v>
          </c:tx>
          <c:spPr>
            <a:ln w="1905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Sheet1!$F$75:$F$79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Sheet1!$K$75:$K$79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29</c:v>
                </c:pt>
                <c:pt idx="3">
                  <c:v>48</c:v>
                </c:pt>
                <c:pt idx="4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57D-4CE3-9114-6AB8FDC702B1}"/>
            </c:ext>
          </c:extLst>
        </c:ser>
        <c:ser>
          <c:idx val="12"/>
          <c:order val="12"/>
          <c:tx>
            <c:v>Needle 5wt% 7</c:v>
          </c:tx>
          <c:spPr>
            <a:ln w="19050" cap="rnd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Sheet1!$F$82:$F$86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Sheet1!$K$82:$K$88</c:f>
              <c:numCache>
                <c:formatCode>General</c:formatCode>
                <c:ptCount val="7"/>
                <c:pt idx="0">
                  <c:v>0</c:v>
                </c:pt>
                <c:pt idx="1">
                  <c:v>11</c:v>
                </c:pt>
                <c:pt idx="2">
                  <c:v>26</c:v>
                </c:pt>
                <c:pt idx="3">
                  <c:v>44</c:v>
                </c:pt>
                <c:pt idx="4">
                  <c:v>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57D-4CE3-9114-6AB8FDC702B1}"/>
            </c:ext>
          </c:extLst>
        </c:ser>
        <c:ser>
          <c:idx val="13"/>
          <c:order val="13"/>
          <c:tx>
            <c:v>Needle air</c:v>
          </c:tx>
          <c:spPr>
            <a:ln w="19050" cap="rnd">
              <a:solidFill>
                <a:srgbClr val="648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xVal>
            <c:numRef>
              <c:f>Sheet1!$F$90:$F$93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Sheet1!$K$90:$K$93</c:f>
              <c:numCache>
                <c:formatCode>General</c:formatCode>
                <c:ptCount val="4"/>
                <c:pt idx="0">
                  <c:v>0</c:v>
                </c:pt>
                <c:pt idx="1">
                  <c:v>22</c:v>
                </c:pt>
                <c:pt idx="2">
                  <c:v>45</c:v>
                </c:pt>
                <c:pt idx="3">
                  <c:v>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57D-4CE3-9114-6AB8FDC702B1}"/>
            </c:ext>
          </c:extLst>
        </c:ser>
        <c:ser>
          <c:idx val="14"/>
          <c:order val="14"/>
          <c:tx>
            <c:v>Needle air 2</c:v>
          </c:tx>
          <c:spPr>
            <a:ln w="19050" cap="rnd">
              <a:solidFill>
                <a:srgbClr val="648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xVal>
            <c:numRef>
              <c:f>Sheet1!$F$97:$F$100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Sheet1!$K$97:$K$100</c:f>
              <c:numCache>
                <c:formatCode>General</c:formatCode>
                <c:ptCount val="4"/>
                <c:pt idx="0">
                  <c:v>0</c:v>
                </c:pt>
                <c:pt idx="1">
                  <c:v>22</c:v>
                </c:pt>
                <c:pt idx="2">
                  <c:v>45</c:v>
                </c:pt>
                <c:pt idx="3">
                  <c:v>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57D-4CE3-9114-6AB8FDC702B1}"/>
            </c:ext>
          </c:extLst>
        </c:ser>
        <c:ser>
          <c:idx val="15"/>
          <c:order val="15"/>
          <c:tx>
            <c:v>Cart air</c:v>
          </c:tx>
          <c:spPr>
            <a:ln w="12700" cap="sq">
              <a:solidFill>
                <a:srgbClr val="648FFF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xVal>
            <c:numRef>
              <c:f>Sheet1!$F$90:$F$93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Sheet1!$U$90:$U$93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57D-4CE3-9114-6AB8FDC702B1}"/>
            </c:ext>
          </c:extLst>
        </c:ser>
        <c:ser>
          <c:idx val="16"/>
          <c:order val="16"/>
          <c:tx>
            <c:v>Cart air 2</c:v>
          </c:tx>
          <c:spPr>
            <a:ln w="12700" cap="sq">
              <a:solidFill>
                <a:srgbClr val="648FFF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xVal>
            <c:numRef>
              <c:f>Sheet1!$F$97:$F$100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Sheet1!$U$97:$U$100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957D-4CE3-9114-6AB8FDC702B1}"/>
            </c:ext>
          </c:extLst>
        </c:ser>
        <c:ser>
          <c:idx val="17"/>
          <c:order val="17"/>
          <c:tx>
            <c:v>Cart 5wt% 5</c:v>
          </c:tx>
          <c:spPr>
            <a:ln w="12700" cap="sq">
              <a:solidFill>
                <a:srgbClr val="FE6100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Sheet1!$F$68:$F$72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Sheet1!$U$68:$U$72</c:f>
              <c:numCache>
                <c:formatCode>General</c:formatCode>
                <c:ptCount val="5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23</c:v>
                </c:pt>
                <c:pt idx="4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57D-4CE3-9114-6AB8FDC702B1}"/>
            </c:ext>
          </c:extLst>
        </c:ser>
        <c:ser>
          <c:idx val="18"/>
          <c:order val="18"/>
          <c:tx>
            <c:v>Cart 5wt% 6</c:v>
          </c:tx>
          <c:spPr>
            <a:ln w="12700" cap="sq">
              <a:solidFill>
                <a:srgbClr val="FE6100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Sheet1!$F$75:$F$79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Sheet1!$U$75:$U$79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16</c:v>
                </c:pt>
                <c:pt idx="3">
                  <c:v>19</c:v>
                </c:pt>
                <c:pt idx="4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957D-4CE3-9114-6AB8FDC702B1}"/>
            </c:ext>
          </c:extLst>
        </c:ser>
        <c:ser>
          <c:idx val="19"/>
          <c:order val="19"/>
          <c:tx>
            <c:v>Cart 5wt% 7</c:v>
          </c:tx>
          <c:spPr>
            <a:ln w="12700" cap="sq">
              <a:solidFill>
                <a:srgbClr val="FE6100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xVal>
            <c:numRef>
              <c:f>Sheet1!$F$82:$F$86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Sheet1!$U$82:$U$86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19</c:v>
                </c:pt>
                <c:pt idx="3">
                  <c:v>24</c:v>
                </c:pt>
                <c:pt idx="4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57D-4CE3-9114-6AB8FDC70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062448"/>
        <c:axId val="922059088"/>
      </c:scatterChart>
      <c:valAx>
        <c:axId val="922062448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/>
                  <a:t>Number of actuation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922059088"/>
        <c:crosses val="autoZero"/>
        <c:crossBetween val="midCat"/>
        <c:majorUnit val="5"/>
      </c:valAx>
      <c:valAx>
        <c:axId val="92205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/>
                  <a:t>Travelled distance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922062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legendEntry>
        <c:idx val="2"/>
        <c:delete val="1"/>
      </c:legendEntry>
      <c:legendEntry>
        <c:idx val="3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4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ayout>
        <c:manualLayout>
          <c:xMode val="edge"/>
          <c:yMode val="edge"/>
          <c:x val="0.11153193476488804"/>
          <c:y val="8.2898046150161345E-2"/>
          <c:w val="0.20264818831123607"/>
          <c:h val="0.430764911120486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Sheet1!$G$146</c:f>
              <c:strCache>
                <c:ptCount val="1"/>
                <c:pt idx="0">
                  <c:v>Needle 10wt%</c:v>
                </c:pt>
              </c:strCache>
            </c:strRef>
          </c:tx>
          <c:spPr>
            <a:ln w="25400" cap="sq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Sheet1!$J$147:$J$151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1.1547005383792515</c:v>
                  </c:pt>
                  <c:pt idx="2">
                    <c:v>2.753785273643051</c:v>
                  </c:pt>
                  <c:pt idx="3">
                    <c:v>4.5977047413779069</c:v>
                  </c:pt>
                  <c:pt idx="4">
                    <c:v>6.8718427093627676</c:v>
                  </c:pt>
                </c:numCache>
              </c:numRef>
            </c:plus>
            <c:minus>
              <c:numRef>
                <c:f>Sheet1!$J$147:$J$151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1.1547005383792515</c:v>
                  </c:pt>
                  <c:pt idx="2">
                    <c:v>2.753785273643051</c:v>
                  </c:pt>
                  <c:pt idx="3">
                    <c:v>4.5977047413779069</c:v>
                  </c:pt>
                  <c:pt idx="4">
                    <c:v>6.8718427093627676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Sheet1!$F$147:$F$151</c:f>
              <c:numCache>
                <c:formatCode>0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Sheet1!$G$147:$G$151</c:f>
              <c:numCache>
                <c:formatCode>0</c:formatCode>
                <c:ptCount val="5"/>
                <c:pt idx="0">
                  <c:v>0</c:v>
                </c:pt>
                <c:pt idx="1">
                  <c:v>18</c:v>
                </c:pt>
                <c:pt idx="2">
                  <c:v>31.5</c:v>
                </c:pt>
                <c:pt idx="3">
                  <c:v>39.166666666666664</c:v>
                </c:pt>
                <c:pt idx="4">
                  <c:v>44.666666666666664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3D-4CD8-A6FE-717551ECE356}"/>
            </c:ext>
          </c:extLst>
        </c:ser>
        <c:ser>
          <c:idx val="1"/>
          <c:order val="1"/>
          <c:tx>
            <c:strRef>
              <c:f>Sheet1!$H$146</c:f>
              <c:strCache>
                <c:ptCount val="1"/>
                <c:pt idx="0">
                  <c:v>Needle 5wt%</c:v>
                </c:pt>
              </c:strCache>
            </c:strRef>
          </c:tx>
          <c:spPr>
            <a:ln w="25400" cap="sq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Sheet1!$K$147:$K$151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1.6072751268321592</c:v>
                  </c:pt>
                  <c:pt idx="2">
                    <c:v>2.9814239699997196</c:v>
                  </c:pt>
                  <c:pt idx="3">
                    <c:v>3.4641016151377544</c:v>
                  </c:pt>
                  <c:pt idx="4">
                    <c:v>3</c:v>
                  </c:pt>
                </c:numCache>
              </c:numRef>
            </c:plus>
            <c:minus>
              <c:numRef>
                <c:f>Sheet1!$K$147:$K$151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1.6072751268321592</c:v>
                  </c:pt>
                  <c:pt idx="2">
                    <c:v>2.9814239699997196</c:v>
                  </c:pt>
                  <c:pt idx="3">
                    <c:v>3.4641016151377544</c:v>
                  </c:pt>
                  <c:pt idx="4">
                    <c:v>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E6100"/>
                </a:solidFill>
                <a:round/>
              </a:ln>
              <a:effectLst/>
            </c:spPr>
          </c:errBars>
          <c:xVal>
            <c:numRef>
              <c:f>Sheet1!$F$147:$F$151</c:f>
              <c:numCache>
                <c:formatCode>0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Sheet1!$H$147:$H$151</c:f>
              <c:numCache>
                <c:formatCode>0</c:formatCode>
                <c:ptCount val="5"/>
                <c:pt idx="0">
                  <c:v>0</c:v>
                </c:pt>
                <c:pt idx="1">
                  <c:v>12.5</c:v>
                </c:pt>
                <c:pt idx="2">
                  <c:v>28.666666666666668</c:v>
                </c:pt>
                <c:pt idx="3">
                  <c:v>47</c:v>
                </c:pt>
                <c:pt idx="4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3D-4CD8-A6FE-717551ECE356}"/>
            </c:ext>
          </c:extLst>
        </c:ser>
        <c:ser>
          <c:idx val="2"/>
          <c:order val="2"/>
          <c:tx>
            <c:strRef>
              <c:f>Sheet1!$I$146</c:f>
              <c:strCache>
                <c:ptCount val="1"/>
                <c:pt idx="0">
                  <c:v>Needle air</c:v>
                </c:pt>
              </c:strCache>
            </c:strRef>
          </c:tx>
          <c:spPr>
            <a:ln w="25400" cap="sq">
              <a:solidFill>
                <a:srgbClr val="648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Sheet1!$L$147:$L$150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1.8633899812498249</c:v>
                  </c:pt>
                  <c:pt idx="2">
                    <c:v>1.699673171197595</c:v>
                  </c:pt>
                  <c:pt idx="3">
                    <c:v>1.5723301886761005</c:v>
                  </c:pt>
                </c:numCache>
              </c:numRef>
            </c:plus>
            <c:minus>
              <c:numRef>
                <c:f>Sheet1!$L$147:$L$150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1.8633899812498249</c:v>
                  </c:pt>
                  <c:pt idx="2">
                    <c:v>1.699673171197595</c:v>
                  </c:pt>
                  <c:pt idx="3">
                    <c:v>1.5723301886761005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648FFF"/>
                </a:solidFill>
                <a:round/>
              </a:ln>
              <a:effectLst/>
            </c:spPr>
          </c:errBars>
          <c:xVal>
            <c:numRef>
              <c:f>Sheet1!$F$147:$F$151</c:f>
              <c:numCache>
                <c:formatCode>0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Sheet1!$I$147:$I$151</c:f>
              <c:numCache>
                <c:formatCode>0</c:formatCode>
                <c:ptCount val="5"/>
                <c:pt idx="0">
                  <c:v>0</c:v>
                </c:pt>
                <c:pt idx="1">
                  <c:v>21.833333333333332</c:v>
                </c:pt>
                <c:pt idx="2">
                  <c:v>44.333333333333336</c:v>
                </c:pt>
                <c:pt idx="3">
                  <c:v>67.166666666666671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3D-4CD8-A6FE-717551ECE356}"/>
            </c:ext>
          </c:extLst>
        </c:ser>
        <c:ser>
          <c:idx val="3"/>
          <c:order val="3"/>
          <c:tx>
            <c:strRef>
              <c:f>Sheet1!$M$146</c:f>
              <c:strCache>
                <c:ptCount val="1"/>
                <c:pt idx="0">
                  <c:v>Cart 10wt%</c:v>
                </c:pt>
              </c:strCache>
            </c:strRef>
          </c:tx>
          <c:spPr>
            <a:ln w="19050" cap="sq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square"/>
            <c:size val="4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Sheet1!$P$147:$P$151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0.9574271077563381</c:v>
                  </c:pt>
                  <c:pt idx="2">
                    <c:v>1.247219128924647</c:v>
                  </c:pt>
                  <c:pt idx="3">
                    <c:v>1.7716909687891083</c:v>
                  </c:pt>
                  <c:pt idx="4">
                    <c:v>1.7716909687891083</c:v>
                  </c:pt>
                </c:numCache>
              </c:numRef>
            </c:plus>
            <c:minus>
              <c:numRef>
                <c:f>Sheet1!$P$147:$P$151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0.9574271077563381</c:v>
                  </c:pt>
                  <c:pt idx="2">
                    <c:v>1.247219128924647</c:v>
                  </c:pt>
                  <c:pt idx="3">
                    <c:v>1.7716909687891083</c:v>
                  </c:pt>
                  <c:pt idx="4">
                    <c:v>1.7716909687891083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xVal>
            <c:numRef>
              <c:f>Sheet1!$F$147:$F$151</c:f>
              <c:numCache>
                <c:formatCode>0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Sheet1!$M$147:$M$151</c:f>
              <c:numCache>
                <c:formatCode>0</c:formatCode>
                <c:ptCount val="5"/>
                <c:pt idx="0">
                  <c:v>0</c:v>
                </c:pt>
                <c:pt idx="1">
                  <c:v>5.5</c:v>
                </c:pt>
                <c:pt idx="2">
                  <c:v>9.3333333333333339</c:v>
                </c:pt>
                <c:pt idx="3">
                  <c:v>13.166666666666666</c:v>
                </c:pt>
                <c:pt idx="4">
                  <c:v>16.166666666666668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3D-4CD8-A6FE-717551ECE356}"/>
            </c:ext>
          </c:extLst>
        </c:ser>
        <c:ser>
          <c:idx val="4"/>
          <c:order val="4"/>
          <c:tx>
            <c:strRef>
              <c:f>Sheet1!$N$146</c:f>
              <c:strCache>
                <c:ptCount val="1"/>
                <c:pt idx="0">
                  <c:v>Cart 5wt%</c:v>
                </c:pt>
              </c:strCache>
            </c:strRef>
          </c:tx>
          <c:spPr>
            <a:ln w="19050" cap="sq">
              <a:solidFill>
                <a:srgbClr val="FFAF7D"/>
              </a:solidFill>
              <a:prstDash val="sysDash"/>
              <a:round/>
            </a:ln>
            <a:effectLst/>
          </c:spPr>
          <c:marker>
            <c:symbol val="square"/>
            <c:size val="4"/>
            <c:spPr>
              <a:solidFill>
                <a:srgbClr val="FFAF7D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Sheet1!$Q$147:$Q$151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1.8633899812498247</c:v>
                  </c:pt>
                  <c:pt idx="2">
                    <c:v>2.9814239699997196</c:v>
                  </c:pt>
                  <c:pt idx="3">
                    <c:v>3.730504880933232</c:v>
                  </c:pt>
                  <c:pt idx="4">
                    <c:v>4.3461349368017661</c:v>
                  </c:pt>
                </c:numCache>
              </c:numRef>
            </c:plus>
            <c:minus>
              <c:numRef>
                <c:f>Sheet1!$Q$147:$Q$151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1.8633899812498247</c:v>
                  </c:pt>
                  <c:pt idx="2">
                    <c:v>2.9814239699997196</c:v>
                  </c:pt>
                  <c:pt idx="3">
                    <c:v>3.730504880933232</c:v>
                  </c:pt>
                  <c:pt idx="4">
                    <c:v>4.3461349368017661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AF7D"/>
                </a:solidFill>
                <a:round/>
              </a:ln>
              <a:effectLst/>
            </c:spPr>
          </c:errBars>
          <c:xVal>
            <c:numRef>
              <c:f>Sheet1!$F$147:$F$151</c:f>
              <c:numCache>
                <c:formatCode>0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Sheet1!$N$147:$N$151</c:f>
              <c:numCache>
                <c:formatCode>0</c:formatCode>
                <c:ptCount val="5"/>
                <c:pt idx="0">
                  <c:v>0</c:v>
                </c:pt>
                <c:pt idx="1">
                  <c:v>9.8333333333333339</c:v>
                </c:pt>
                <c:pt idx="2">
                  <c:v>16.333333333333332</c:v>
                </c:pt>
                <c:pt idx="3">
                  <c:v>20.5</c:v>
                </c:pt>
                <c:pt idx="4">
                  <c:v>23.666666666666668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3D-4CD8-A6FE-717551ECE356}"/>
            </c:ext>
          </c:extLst>
        </c:ser>
        <c:ser>
          <c:idx val="5"/>
          <c:order val="5"/>
          <c:tx>
            <c:strRef>
              <c:f>Sheet1!$O$146</c:f>
              <c:strCache>
                <c:ptCount val="1"/>
                <c:pt idx="0">
                  <c:v>Cart air</c:v>
                </c:pt>
              </c:strCache>
            </c:strRef>
          </c:tx>
          <c:spPr>
            <a:ln w="19050" cap="sq">
              <a:solidFill>
                <a:srgbClr val="ABC3FF"/>
              </a:solidFill>
              <a:prstDash val="sysDash"/>
              <a:round/>
            </a:ln>
            <a:effectLst/>
          </c:spPr>
          <c:marker>
            <c:symbol val="square"/>
            <c:size val="4"/>
            <c:spPr>
              <a:solidFill>
                <a:srgbClr val="ABC3FF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Sheet1!$R$147:$R$150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1.1055415967851334</c:v>
                  </c:pt>
                  <c:pt idx="2">
                    <c:v>1.1055415967851334</c:v>
                  </c:pt>
                  <c:pt idx="3">
                    <c:v>1.1055415967851334</c:v>
                  </c:pt>
                </c:numCache>
              </c:numRef>
            </c:plus>
            <c:minus>
              <c:numRef>
                <c:f>Sheet1!$R$147:$R$150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1.1055415967851334</c:v>
                  </c:pt>
                  <c:pt idx="2">
                    <c:v>1.1055415967851334</c:v>
                  </c:pt>
                  <c:pt idx="3">
                    <c:v>1.1055415967851334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ABC3FF"/>
                </a:solidFill>
                <a:round/>
              </a:ln>
              <a:effectLst/>
            </c:spPr>
          </c:errBars>
          <c:xVal>
            <c:numRef>
              <c:f>Sheet1!$F$147:$F$150</c:f>
              <c:numCache>
                <c:formatCode>0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Sheet1!$O$147:$O$150</c:f>
              <c:numCache>
                <c:formatCode>0</c:formatCode>
                <c:ptCount val="4"/>
                <c:pt idx="0">
                  <c:v>0</c:v>
                </c:pt>
                <c:pt idx="1">
                  <c:v>1.6666666666666667</c:v>
                </c:pt>
                <c:pt idx="2">
                  <c:v>1.6666666666666667</c:v>
                </c:pt>
                <c:pt idx="3">
                  <c:v>1.6666666666666667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C3D-4CD8-A6FE-717551ECE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946271"/>
        <c:axId val="778940991"/>
      </c:scatterChart>
      <c:valAx>
        <c:axId val="778946271"/>
        <c:scaling>
          <c:orientation val="minMax"/>
          <c:max val="20.15000000000000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Number of actuation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778940991"/>
        <c:crosses val="autoZero"/>
        <c:crossBetween val="midCat"/>
        <c:majorUnit val="5"/>
      </c:valAx>
      <c:valAx>
        <c:axId val="778940991"/>
        <c:scaling>
          <c:orientation val="minMax"/>
          <c:min val="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Travelled distance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7789462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1955656945086334"/>
          <c:y val="6.9554855750190617E-2"/>
          <c:w val="0.41475347222222214"/>
          <c:h val="0.214440625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Sheet1!$S$146</c:f>
              <c:strCache>
                <c:ptCount val="1"/>
                <c:pt idx="0">
                  <c:v>10wt%</c:v>
                </c:pt>
              </c:strCache>
            </c:strRef>
          </c:tx>
          <c:spPr>
            <a:ln w="25400" cap="sq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Sheet1!$V$148:$V$151</c:f>
                <c:numCache>
                  <c:formatCode>General</c:formatCode>
                  <c:ptCount val="4"/>
                  <c:pt idx="0">
                    <c:v>6.3829787234042562E-2</c:v>
                  </c:pt>
                  <c:pt idx="1">
                    <c:v>7.7793154179651769E-2</c:v>
                  </c:pt>
                  <c:pt idx="2">
                    <c:v>8.6627330847449197E-2</c:v>
                  </c:pt>
                  <c:pt idx="3">
                    <c:v>9.0599053389344625E-2</c:v>
                  </c:pt>
                </c:numCache>
              </c:numRef>
            </c:plus>
            <c:minus>
              <c:numRef>
                <c:f>Sheet1!$V$148:$V$151</c:f>
                <c:numCache>
                  <c:formatCode>General</c:formatCode>
                  <c:ptCount val="4"/>
                  <c:pt idx="0">
                    <c:v>6.3829787234042562E-2</c:v>
                  </c:pt>
                  <c:pt idx="1">
                    <c:v>7.7793154179651769E-2</c:v>
                  </c:pt>
                  <c:pt idx="2">
                    <c:v>8.6627330847449197E-2</c:v>
                  </c:pt>
                  <c:pt idx="3">
                    <c:v>9.0599053389344625E-2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numRef>
              <c:f>Sheet1!$F$148:$F$151</c:f>
              <c:numCache>
                <c:formatCode>0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cat>
          <c:val>
            <c:numRef>
              <c:f>Sheet1!$S$148:$S$151</c:f>
              <c:numCache>
                <c:formatCode>0%</c:formatCode>
                <c:ptCount val="4"/>
                <c:pt idx="0">
                  <c:v>1</c:v>
                </c:pt>
                <c:pt idx="1">
                  <c:v>0.88768115942028991</c:v>
                </c:pt>
                <c:pt idx="2">
                  <c:v>0.76029055690072644</c:v>
                </c:pt>
                <c:pt idx="3">
                  <c:v>0.66283292978208241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C1-4542-A8B8-1A4AF4AB9601}"/>
            </c:ext>
          </c:extLst>
        </c:ser>
        <c:ser>
          <c:idx val="1"/>
          <c:order val="1"/>
          <c:tx>
            <c:strRef>
              <c:f>Sheet1!$T$146</c:f>
              <c:strCache>
                <c:ptCount val="1"/>
                <c:pt idx="0">
                  <c:v>5wt%</c:v>
                </c:pt>
              </c:strCache>
            </c:strRef>
          </c:tx>
          <c:spPr>
            <a:ln w="25400" cap="sq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FE61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8E1-4A29-9DE0-718CC22414D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Sheet1!$W$148:$W$151</c:f>
                <c:numCache>
                  <c:formatCode>General</c:formatCode>
                  <c:ptCount val="4"/>
                  <c:pt idx="0">
                    <c:v>2.0059766842171537E-2</c:v>
                  </c:pt>
                  <c:pt idx="1">
                    <c:v>0</c:v>
                  </c:pt>
                  <c:pt idx="2">
                    <c:v>7.2639225181598266E-3</c:v>
                  </c:pt>
                  <c:pt idx="3">
                    <c:v>1.4974959899337753E-2</c:v>
                  </c:pt>
                </c:numCache>
              </c:numRef>
            </c:plus>
            <c:minus>
              <c:numRef>
                <c:f>Sheet1!$W$148:$W$151</c:f>
                <c:numCache>
                  <c:formatCode>General</c:formatCode>
                  <c:ptCount val="4"/>
                  <c:pt idx="0">
                    <c:v>2.0059766842171537E-2</c:v>
                  </c:pt>
                  <c:pt idx="1">
                    <c:v>0</c:v>
                  </c:pt>
                  <c:pt idx="2">
                    <c:v>7.2639225181598266E-3</c:v>
                  </c:pt>
                  <c:pt idx="3">
                    <c:v>1.4974959899337753E-2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E6100"/>
                </a:solidFill>
                <a:round/>
              </a:ln>
              <a:effectLst/>
            </c:spPr>
          </c:errBars>
          <c:val>
            <c:numRef>
              <c:f>Sheet1!$T$148:$T$151</c:f>
              <c:numCache>
                <c:formatCode>0%</c:formatCode>
                <c:ptCount val="4"/>
                <c:pt idx="0">
                  <c:v>0.95035460992907816</c:v>
                </c:pt>
                <c:pt idx="1">
                  <c:v>0.97826086956521741</c:v>
                </c:pt>
                <c:pt idx="2">
                  <c:v>0.98062953995157398</c:v>
                </c:pt>
                <c:pt idx="3">
                  <c:v>0.97699757869249382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C1-4542-A8B8-1A4AF4AB9601}"/>
            </c:ext>
          </c:extLst>
        </c:ser>
        <c:ser>
          <c:idx val="2"/>
          <c:order val="2"/>
          <c:tx>
            <c:strRef>
              <c:f>Sheet1!$U$146</c:f>
              <c:strCache>
                <c:ptCount val="1"/>
                <c:pt idx="0">
                  <c:v>Air</c:v>
                </c:pt>
              </c:strCache>
            </c:strRef>
          </c:tx>
          <c:spPr>
            <a:ln w="25400" cap="sq">
              <a:solidFill>
                <a:srgbClr val="648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Sheet1!$X$148:$X$150</c:f>
                <c:numCache>
                  <c:formatCode>General</c:formatCode>
                  <c:ptCount val="3"/>
                  <c:pt idx="0">
                    <c:v>6.3829787234042562E-2</c:v>
                  </c:pt>
                  <c:pt idx="1">
                    <c:v>2.5102185616940248E-2</c:v>
                  </c:pt>
                  <c:pt idx="2">
                    <c:v>1.3039139968848711E-2</c:v>
                  </c:pt>
                </c:numCache>
              </c:numRef>
            </c:plus>
            <c:minus>
              <c:numRef>
                <c:f>Sheet1!$X$148:$X$150</c:f>
                <c:numCache>
                  <c:formatCode>General</c:formatCode>
                  <c:ptCount val="3"/>
                  <c:pt idx="0">
                    <c:v>6.3829787234042562E-2</c:v>
                  </c:pt>
                  <c:pt idx="1">
                    <c:v>2.5102185616940248E-2</c:v>
                  </c:pt>
                  <c:pt idx="2">
                    <c:v>1.3039139968848711E-2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648FFF"/>
                </a:solidFill>
                <a:round/>
              </a:ln>
              <a:effectLst/>
            </c:spPr>
          </c:errBars>
          <c:val>
            <c:numRef>
              <c:f>Sheet1!$U$148:$U$150</c:f>
              <c:numCache>
                <c:formatCode>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C1-4542-A8B8-1A4AF4AB9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730400"/>
        <c:axId val="922728000"/>
      </c:lineChart>
      <c:catAx>
        <c:axId val="922730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Number of actuation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922728000"/>
        <c:crosses val="autoZero"/>
        <c:auto val="1"/>
        <c:lblAlgn val="ctr"/>
        <c:lblOffset val="100"/>
        <c:noMultiLvlLbl val="0"/>
      </c:catAx>
      <c:valAx>
        <c:axId val="922728000"/>
        <c:scaling>
          <c:orientation val="minMax"/>
          <c:max val="1.1000000000000001"/>
          <c:min val="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Clamp efficiency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92273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766979166666668"/>
          <c:y val="0.6963392115853132"/>
          <c:w val="0.28662222222222222"/>
          <c:h val="0.11664673358644331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Sheet1!$AK$146</c:f>
              <c:strCache>
                <c:ptCount val="1"/>
                <c:pt idx="0">
                  <c:v>10wt%</c:v>
                </c:pt>
              </c:strCache>
            </c:strRef>
          </c:tx>
          <c:spPr>
            <a:ln w="25400" cap="sq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Sheet1!$AN$148:$AN$151</c:f>
                <c:numCache>
                  <c:formatCode>General</c:formatCode>
                  <c:ptCount val="4"/>
                  <c:pt idx="0">
                    <c:v>4.9136193122521321E-2</c:v>
                  </c:pt>
                  <c:pt idx="1">
                    <c:v>5.986489725310979E-2</c:v>
                  </c:pt>
                  <c:pt idx="2">
                    <c:v>6.6794742005489544E-2</c:v>
                  </c:pt>
                  <c:pt idx="3">
                    <c:v>7.4874799496688335E-2</c:v>
                  </c:pt>
                </c:numCache>
              </c:numRef>
            </c:plus>
            <c:minus>
              <c:numRef>
                <c:f>Sheet1!$AN$148:$AN$151</c:f>
                <c:numCache>
                  <c:formatCode>General</c:formatCode>
                  <c:ptCount val="4"/>
                  <c:pt idx="0">
                    <c:v>4.9136193122521321E-2</c:v>
                  </c:pt>
                  <c:pt idx="1">
                    <c:v>5.986489725310979E-2</c:v>
                  </c:pt>
                  <c:pt idx="2">
                    <c:v>6.6794742005489544E-2</c:v>
                  </c:pt>
                  <c:pt idx="3">
                    <c:v>7.4874799496688335E-2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numRef>
              <c:f>Sheet1!$F$148:$F$151</c:f>
              <c:numCache>
                <c:formatCode>0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cat>
          <c:val>
            <c:numRef>
              <c:f>Sheet1!$AK$148:$AK$151</c:f>
              <c:numCache>
                <c:formatCode>0%</c:formatCode>
                <c:ptCount val="4"/>
                <c:pt idx="0">
                  <c:v>0.76595744680851074</c:v>
                </c:pt>
                <c:pt idx="1">
                  <c:v>0.68478260869565222</c:v>
                </c:pt>
                <c:pt idx="2">
                  <c:v>0.56900726392251821</c:v>
                </c:pt>
                <c:pt idx="3">
                  <c:v>0.48668280871670705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3A-439B-963C-CA3C04088F03}"/>
            </c:ext>
          </c:extLst>
        </c:ser>
        <c:ser>
          <c:idx val="1"/>
          <c:order val="1"/>
          <c:tx>
            <c:strRef>
              <c:f>Sheet1!$AL$146</c:f>
              <c:strCache>
                <c:ptCount val="1"/>
                <c:pt idx="0">
                  <c:v>5wt%</c:v>
                </c:pt>
              </c:strCache>
            </c:strRef>
          </c:tx>
          <c:spPr>
            <a:ln w="25400" cap="sq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Sheet1!$AO$148:$AO$151</c:f>
                <c:numCache>
                  <c:formatCode>General</c:formatCode>
                  <c:ptCount val="4"/>
                  <c:pt idx="0">
                    <c:v>6.8394686248177572E-2</c:v>
                  </c:pt>
                  <c:pt idx="1">
                    <c:v>6.4813564565210841E-2</c:v>
                  </c:pt>
                  <c:pt idx="2">
                    <c:v>5.0325931454785804E-2</c:v>
                  </c:pt>
                  <c:pt idx="3">
                    <c:v>3.2687651331719136E-2</c:v>
                  </c:pt>
                </c:numCache>
              </c:numRef>
            </c:plus>
            <c:minus>
              <c:numRef>
                <c:f>Sheet1!$AO$148:$AO$151</c:f>
                <c:numCache>
                  <c:formatCode>General</c:formatCode>
                  <c:ptCount val="4"/>
                  <c:pt idx="0">
                    <c:v>6.8394686248177572E-2</c:v>
                  </c:pt>
                  <c:pt idx="1">
                    <c:v>6.4813564565210841E-2</c:v>
                  </c:pt>
                  <c:pt idx="2">
                    <c:v>5.0325931454785804E-2</c:v>
                  </c:pt>
                  <c:pt idx="3">
                    <c:v>3.2687651331719136E-2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E6100"/>
                </a:solidFill>
                <a:round/>
              </a:ln>
              <a:effectLst/>
            </c:spPr>
          </c:errBars>
          <c:val>
            <c:numRef>
              <c:f>Sheet1!$AL$148:$AL$151</c:f>
              <c:numCache>
                <c:formatCode>0%</c:formatCode>
                <c:ptCount val="4"/>
                <c:pt idx="0">
                  <c:v>0.53191489361702116</c:v>
                </c:pt>
                <c:pt idx="1">
                  <c:v>0.62318840579710144</c:v>
                </c:pt>
                <c:pt idx="2">
                  <c:v>0.68280871670702192</c:v>
                </c:pt>
                <c:pt idx="3">
                  <c:v>0.71912832929782089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3A-439B-963C-CA3C04088F03}"/>
            </c:ext>
          </c:extLst>
        </c:ser>
        <c:ser>
          <c:idx val="2"/>
          <c:order val="2"/>
          <c:tx>
            <c:strRef>
              <c:f>Sheet1!$AM$146</c:f>
              <c:strCache>
                <c:ptCount val="1"/>
                <c:pt idx="0">
                  <c:v>Air</c:v>
                </c:pt>
              </c:strCache>
            </c:strRef>
          </c:tx>
          <c:spPr>
            <a:ln w="25400" cap="sq">
              <a:solidFill>
                <a:srgbClr val="648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Sheet1!$AP$148:$AP$150</c:f>
                <c:numCache>
                  <c:formatCode>General</c:formatCode>
                  <c:ptCount val="3"/>
                  <c:pt idx="0">
                    <c:v>7.9293190691481885E-2</c:v>
                  </c:pt>
                  <c:pt idx="1">
                    <c:v>3.6949416765165131E-2</c:v>
                  </c:pt>
                  <c:pt idx="2">
                    <c:v>2.2842569327013562E-2</c:v>
                  </c:pt>
                </c:numCache>
              </c:numRef>
            </c:plus>
            <c:minus>
              <c:numRef>
                <c:f>Sheet1!$AP$148:$AP$150</c:f>
                <c:numCache>
                  <c:formatCode>General</c:formatCode>
                  <c:ptCount val="3"/>
                  <c:pt idx="0">
                    <c:v>7.9293190691481885E-2</c:v>
                  </c:pt>
                  <c:pt idx="1">
                    <c:v>3.6949416765165131E-2</c:v>
                  </c:pt>
                  <c:pt idx="2">
                    <c:v>2.2842569327013562E-2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648FFF"/>
                </a:solidFill>
                <a:round/>
              </a:ln>
              <a:effectLst/>
            </c:spPr>
          </c:errBars>
          <c:val>
            <c:numRef>
              <c:f>Sheet1!$AM$148:$AM$150</c:f>
              <c:numCache>
                <c:formatCode>0%</c:formatCode>
                <c:ptCount val="3"/>
                <c:pt idx="0">
                  <c:v>0.92907801418439717</c:v>
                </c:pt>
                <c:pt idx="1">
                  <c:v>0.96376811594202894</c:v>
                </c:pt>
                <c:pt idx="2">
                  <c:v>0.9757869249394675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3A-439B-963C-CA3C04088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730400"/>
        <c:axId val="922728000"/>
      </c:lineChart>
      <c:catAx>
        <c:axId val="922730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Number of actuation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922728000"/>
        <c:crosses val="autoZero"/>
        <c:auto val="1"/>
        <c:lblAlgn val="ctr"/>
        <c:lblOffset val="100"/>
        <c:noMultiLvlLbl val="0"/>
      </c:catAx>
      <c:valAx>
        <c:axId val="922728000"/>
        <c:scaling>
          <c:orientation val="minMax"/>
          <c:max val="1.1000000000000001"/>
          <c:min val="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Motion efficiency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92273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590277777777778"/>
          <c:y val="0.69630361472188551"/>
          <c:w val="0.22088180281674397"/>
          <c:h val="0.11664673358644331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Sheet1!$AE$146</c:f>
              <c:strCache>
                <c:ptCount val="1"/>
                <c:pt idx="0">
                  <c:v>10wt%</c:v>
                </c:pt>
              </c:strCache>
            </c:strRef>
          </c:tx>
          <c:spPr>
            <a:ln w="28575" cap="sq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Sheet1!$AH$148:$AH$151</c:f>
                <c:numCache>
                  <c:formatCode>General</c:formatCode>
                  <c:ptCount val="4"/>
                  <c:pt idx="0">
                    <c:v>3.3032377113287804E-2</c:v>
                  </c:pt>
                  <c:pt idx="1">
                    <c:v>2.0510488928877985E-2</c:v>
                  </c:pt>
                  <c:pt idx="2">
                    <c:v>1.9362779786192018E-2</c:v>
                  </c:pt>
                  <c:pt idx="3">
                    <c:v>1.8698085561650781E-2</c:v>
                  </c:pt>
                </c:numCache>
              </c:numRef>
            </c:plus>
            <c:minus>
              <c:numRef>
                <c:f>Sheet1!$AH$148:$AH$151</c:f>
                <c:numCache>
                  <c:formatCode>General</c:formatCode>
                  <c:ptCount val="4"/>
                  <c:pt idx="0">
                    <c:v>3.3032377113287804E-2</c:v>
                  </c:pt>
                  <c:pt idx="1">
                    <c:v>2.0510488928877985E-2</c:v>
                  </c:pt>
                  <c:pt idx="2">
                    <c:v>1.9362779786192018E-2</c:v>
                  </c:pt>
                  <c:pt idx="3">
                    <c:v>1.8698085561650781E-2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numRef>
              <c:f>Sheet1!$F$148:$F$151</c:f>
              <c:numCache>
                <c:formatCode>0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cat>
          <c:val>
            <c:numRef>
              <c:f>Sheet1!$AE$148:$AE$151</c:f>
              <c:numCache>
                <c:formatCode>0%</c:formatCode>
                <c:ptCount val="4"/>
                <c:pt idx="0">
                  <c:v>0.76665045099827711</c:v>
                </c:pt>
                <c:pt idx="1">
                  <c:v>0.77184211790053592</c:v>
                </c:pt>
                <c:pt idx="2">
                  <c:v>0.74848082409450933</c:v>
                </c:pt>
                <c:pt idx="3">
                  <c:v>0.73277804299107563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84-4B09-9E81-ADB9DA697DFF}"/>
            </c:ext>
          </c:extLst>
        </c:ser>
        <c:ser>
          <c:idx val="1"/>
          <c:order val="1"/>
          <c:tx>
            <c:strRef>
              <c:f>Sheet1!$AF$146</c:f>
              <c:strCache>
                <c:ptCount val="1"/>
                <c:pt idx="0">
                  <c:v>5wt%</c:v>
                </c:pt>
              </c:strCache>
            </c:strRef>
          </c:tx>
          <c:spPr>
            <a:ln w="28575" cap="sq">
              <a:solidFill>
                <a:srgbClr val="FE61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61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Sheet1!$AI$148:$AI$151</c:f>
                <c:numCache>
                  <c:formatCode>General</c:formatCode>
                  <c:ptCount val="4"/>
                  <c:pt idx="0">
                    <c:v>7.8270739275531728E-2</c:v>
                  </c:pt>
                  <c:pt idx="1">
                    <c:v>6.6253865999993694E-2</c:v>
                  </c:pt>
                  <c:pt idx="2">
                    <c:v>5.4225576487617458E-2</c:v>
                  </c:pt>
                  <c:pt idx="3">
                    <c:v>4.522605275977741E-2</c:v>
                  </c:pt>
                </c:numCache>
              </c:numRef>
            </c:plus>
            <c:minus>
              <c:numRef>
                <c:f>Sheet1!$AI$148:$AI$151</c:f>
                <c:numCache>
                  <c:formatCode>General</c:formatCode>
                  <c:ptCount val="4"/>
                  <c:pt idx="0">
                    <c:v>7.8270739275531728E-2</c:v>
                  </c:pt>
                  <c:pt idx="1">
                    <c:v>6.6253865999993694E-2</c:v>
                  </c:pt>
                  <c:pt idx="2">
                    <c:v>5.4225576487617458E-2</c:v>
                  </c:pt>
                  <c:pt idx="3">
                    <c:v>4.522605275977741E-2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E6100"/>
                </a:solidFill>
                <a:round/>
              </a:ln>
              <a:effectLst/>
            </c:spPr>
          </c:errBars>
          <c:val>
            <c:numRef>
              <c:f>Sheet1!$AF$148:$AF$151</c:f>
              <c:numCache>
                <c:formatCode>0%</c:formatCode>
                <c:ptCount val="4"/>
                <c:pt idx="0">
                  <c:v>0.56060606060606055</c:v>
                </c:pt>
                <c:pt idx="1">
                  <c:v>0.63703703703703696</c:v>
                </c:pt>
                <c:pt idx="2">
                  <c:v>0.69651741293532343</c:v>
                </c:pt>
                <c:pt idx="3">
                  <c:v>0.7367406726182395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84-4B09-9E81-ADB9DA697DFF}"/>
            </c:ext>
          </c:extLst>
        </c:ser>
        <c:ser>
          <c:idx val="2"/>
          <c:order val="2"/>
          <c:tx>
            <c:strRef>
              <c:f>Sheet1!$AG$146</c:f>
              <c:strCache>
                <c:ptCount val="1"/>
                <c:pt idx="0">
                  <c:v>Air</c:v>
                </c:pt>
              </c:strCache>
            </c:strRef>
          </c:tx>
          <c:spPr>
            <a:ln w="28575" cap="sq">
              <a:solidFill>
                <a:srgbClr val="648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48FFF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Sheet1!$AJ$148:$AJ$150</c:f>
                <c:numCache>
                  <c:formatCode>General</c:formatCode>
                  <c:ptCount val="3"/>
                  <c:pt idx="0">
                    <c:v>4.9327455851525426E-2</c:v>
                  </c:pt>
                  <c:pt idx="1">
                    <c:v>2.459157661211319E-2</c:v>
                  </c:pt>
                  <c:pt idx="2">
                    <c:v>1.6282268890251136E-2</c:v>
                  </c:pt>
                </c:numCache>
              </c:numRef>
            </c:plus>
            <c:minus>
              <c:numRef>
                <c:f>Sheet1!$AJ$148:$AJ$150</c:f>
                <c:numCache>
                  <c:formatCode>General</c:formatCode>
                  <c:ptCount val="3"/>
                  <c:pt idx="0">
                    <c:v>4.9327455851525426E-2</c:v>
                  </c:pt>
                  <c:pt idx="1">
                    <c:v>2.459157661211319E-2</c:v>
                  </c:pt>
                  <c:pt idx="2">
                    <c:v>1.6282268890251136E-2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648FFF"/>
                </a:solidFill>
                <a:round/>
              </a:ln>
              <a:effectLst/>
            </c:spPr>
          </c:errBars>
          <c:val>
            <c:numRef>
              <c:f>Sheet1!$AG$148:$AG$150</c:f>
              <c:numCache>
                <c:formatCode>0%</c:formatCode>
                <c:ptCount val="3"/>
                <c:pt idx="0">
                  <c:v>0.92880004053917098</c:v>
                </c:pt>
                <c:pt idx="1">
                  <c:v>0.96366404563675612</c:v>
                </c:pt>
                <c:pt idx="2">
                  <c:v>0.97573580156700368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84-4B09-9E81-ADB9DA697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730400"/>
        <c:axId val="922728000"/>
      </c:lineChart>
      <c:catAx>
        <c:axId val="922730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Number of actuation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922728000"/>
        <c:crosses val="autoZero"/>
        <c:auto val="1"/>
        <c:lblAlgn val="ctr"/>
        <c:lblOffset val="100"/>
        <c:noMultiLvlLbl val="0"/>
      </c:catAx>
      <c:valAx>
        <c:axId val="922728000"/>
        <c:scaling>
          <c:orientation val="minMax"/>
          <c:max val="1.1000000000000001"/>
          <c:min val="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Propulsion efficiency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92273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48854166666666"/>
          <c:y val="0.70519027777777765"/>
          <c:w val="0.23370555555555556"/>
          <c:h val="0.10776006944444444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189</xdr:row>
      <xdr:rowOff>97511</xdr:rowOff>
    </xdr:from>
    <xdr:to>
      <xdr:col>8</xdr:col>
      <xdr:colOff>426742</xdr:colOff>
      <xdr:row>204</xdr:row>
      <xdr:rowOff>120012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70F32C5-F24B-ED71-5CB4-C304EC0D0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213964</xdr:colOff>
      <xdr:row>172</xdr:row>
      <xdr:rowOff>64964</xdr:rowOff>
    </xdr:from>
    <xdr:to>
      <xdr:col>8</xdr:col>
      <xdr:colOff>11314</xdr:colOff>
      <xdr:row>187</xdr:row>
      <xdr:rowOff>81569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B26BA9B-2993-6EB3-6E77-5323561133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240975</xdr:colOff>
      <xdr:row>179</xdr:row>
      <xdr:rowOff>82015</xdr:rowOff>
    </xdr:from>
    <xdr:to>
      <xdr:col>14</xdr:col>
      <xdr:colOff>41225</xdr:colOff>
      <xdr:row>194</xdr:row>
      <xdr:rowOff>104515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D1BBE7F-145E-ED3C-8C4D-90B3E8367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235980</xdr:colOff>
      <xdr:row>195</xdr:row>
      <xdr:rowOff>2433</xdr:rowOff>
    </xdr:from>
    <xdr:to>
      <xdr:col>14</xdr:col>
      <xdr:colOff>36230</xdr:colOff>
      <xdr:row>210</xdr:row>
      <xdr:rowOff>24933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D30FE52-955D-8AB8-EE25-42613FA58D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499573</xdr:colOff>
      <xdr:row>180</xdr:row>
      <xdr:rowOff>33407</xdr:rowOff>
    </xdr:from>
    <xdr:to>
      <xdr:col>13</xdr:col>
      <xdr:colOff>455150</xdr:colOff>
      <xdr:row>191</xdr:row>
      <xdr:rowOff>183073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A37E94B-E1DE-96C2-16C2-D12B3AE3AB42}"/>
            </a:ext>
          </a:extLst>
        </xdr:cNvPr>
        <xdr:cNvSpPr/>
      </xdr:nvSpPr>
      <xdr:spPr>
        <a:xfrm>
          <a:off x="8782513" y="36296987"/>
          <a:ext cx="546127" cy="2245166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9</xdr:col>
      <xdr:colOff>235980</xdr:colOff>
      <xdr:row>228</xdr:row>
      <xdr:rowOff>60209</xdr:rowOff>
    </xdr:from>
    <xdr:to>
      <xdr:col>14</xdr:col>
      <xdr:colOff>36230</xdr:colOff>
      <xdr:row>243</xdr:row>
      <xdr:rowOff>82709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01A6EB3-5CC1-4EF0-868A-4CD7DD6F8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331752</xdr:colOff>
      <xdr:row>230</xdr:row>
      <xdr:rowOff>19876</xdr:rowOff>
    </xdr:from>
    <xdr:to>
      <xdr:col>13</xdr:col>
      <xdr:colOff>491470</xdr:colOff>
      <xdr:row>240</xdr:row>
      <xdr:rowOff>164620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5B70234F-05B3-4919-BC2E-43D2CA0EB129}"/>
            </a:ext>
          </a:extLst>
        </xdr:cNvPr>
        <xdr:cNvSpPr/>
      </xdr:nvSpPr>
      <xdr:spPr>
        <a:xfrm>
          <a:off x="8607296" y="45804310"/>
          <a:ext cx="750828" cy="2049744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9</xdr:col>
      <xdr:colOff>235980</xdr:colOff>
      <xdr:row>211</xdr:row>
      <xdr:rowOff>124247</xdr:rowOff>
    </xdr:from>
    <xdr:to>
      <xdr:col>14</xdr:col>
      <xdr:colOff>36230</xdr:colOff>
      <xdr:row>226</xdr:row>
      <xdr:rowOff>146747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295253-EACE-4B5A-A75F-3A8223DBA4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331752</xdr:colOff>
      <xdr:row>213</xdr:row>
      <xdr:rowOff>86439</xdr:rowOff>
    </xdr:from>
    <xdr:to>
      <xdr:col>13</xdr:col>
      <xdr:colOff>491470</xdr:colOff>
      <xdr:row>224</xdr:row>
      <xdr:rowOff>39522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77DAB610-FD70-4AAB-8A6A-9A70F390EBC2}"/>
            </a:ext>
          </a:extLst>
        </xdr:cNvPr>
        <xdr:cNvSpPr/>
      </xdr:nvSpPr>
      <xdr:spPr>
        <a:xfrm>
          <a:off x="8607296" y="42632373"/>
          <a:ext cx="750828" cy="2048583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12</xdr:col>
      <xdr:colOff>331752</xdr:colOff>
      <xdr:row>196</xdr:row>
      <xdr:rowOff>153002</xdr:rowOff>
    </xdr:from>
    <xdr:to>
      <xdr:col>13</xdr:col>
      <xdr:colOff>491470</xdr:colOff>
      <xdr:row>207</xdr:row>
      <xdr:rowOff>106085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7D68F524-0B11-4E34-8DA3-DEC700FC24B5}"/>
            </a:ext>
          </a:extLst>
        </xdr:cNvPr>
        <xdr:cNvSpPr/>
      </xdr:nvSpPr>
      <xdr:spPr>
        <a:xfrm>
          <a:off x="8607296" y="39460436"/>
          <a:ext cx="750828" cy="2048583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1FE22-FF44-447C-ADA0-C71E52BA8C70}">
  <dimension ref="A1:BI159"/>
  <sheetViews>
    <sheetView tabSelected="1" topLeftCell="G196" zoomScale="196" zoomScaleNormal="196" workbookViewId="0">
      <selection activeCell="S199" sqref="S199"/>
    </sheetView>
  </sheetViews>
  <sheetFormatPr defaultRowHeight="15" x14ac:dyDescent="0.25"/>
  <cols>
    <col min="1" max="1" width="18.85546875" customWidth="1"/>
    <col min="2" max="2" width="9.140625" customWidth="1"/>
    <col min="3" max="3" width="11" style="8" customWidth="1"/>
    <col min="4" max="5" width="9.140625" style="8"/>
    <col min="6" max="6" width="9.5703125" style="10" bestFit="1" customWidth="1"/>
    <col min="7" max="7" width="9.5703125" bestFit="1" customWidth="1"/>
    <col min="8" max="9" width="9.5703125" style="10" bestFit="1" customWidth="1"/>
    <col min="10" max="10" width="9.5703125" style="44" bestFit="1" customWidth="1"/>
    <col min="11" max="11" width="9.5703125" style="1" bestFit="1" customWidth="1"/>
    <col min="12" max="12" width="9.28515625" style="44" customWidth="1"/>
    <col min="13" max="13" width="8.85546875" style="1" bestFit="1" customWidth="1"/>
    <col min="14" max="14" width="8.85546875" customWidth="1"/>
    <col min="16" max="17" width="9.140625" style="10" customWidth="1"/>
    <col min="18" max="19" width="9.140625" style="10"/>
    <col min="20" max="20" width="8.7109375" style="44"/>
    <col min="21" max="21" width="9.140625" style="1"/>
    <col min="22" max="22" width="8.7109375" style="44"/>
    <col min="23" max="23" width="8.7109375" style="1"/>
    <col min="24" max="24" width="8.7109375" style="44"/>
    <col min="25" max="25" width="8.7109375" style="1"/>
    <col min="27" max="30" width="9.140625" style="8"/>
    <col min="40" max="40" width="9.140625" customWidth="1"/>
    <col min="45" max="45" width="8.85546875" customWidth="1"/>
  </cols>
  <sheetData>
    <row r="1" spans="1:35" ht="120" x14ac:dyDescent="0.25">
      <c r="A1" s="7" t="s">
        <v>32</v>
      </c>
      <c r="B1" s="169" t="s">
        <v>33</v>
      </c>
      <c r="C1" s="169" t="s">
        <v>0</v>
      </c>
      <c r="D1" s="169" t="s">
        <v>91</v>
      </c>
      <c r="E1" s="169" t="s">
        <v>18</v>
      </c>
      <c r="F1" s="170" t="s">
        <v>29</v>
      </c>
      <c r="G1" s="181" t="s">
        <v>94</v>
      </c>
      <c r="H1" s="170" t="s">
        <v>19</v>
      </c>
      <c r="I1" s="170" t="s">
        <v>20</v>
      </c>
      <c r="J1" s="171" t="s">
        <v>90</v>
      </c>
      <c r="K1" s="182" t="s">
        <v>96</v>
      </c>
      <c r="L1" s="171" t="s">
        <v>72</v>
      </c>
      <c r="M1" s="178" t="s">
        <v>101</v>
      </c>
      <c r="N1" s="172" t="s">
        <v>43</v>
      </c>
      <c r="O1" s="172" t="s">
        <v>68</v>
      </c>
      <c r="P1" s="170" t="s">
        <v>21</v>
      </c>
      <c r="Q1" s="170" t="s">
        <v>64</v>
      </c>
      <c r="R1" s="170" t="s">
        <v>22</v>
      </c>
      <c r="S1" s="170" t="s">
        <v>23</v>
      </c>
      <c r="T1" s="171" t="s">
        <v>30</v>
      </c>
      <c r="U1" s="182" t="s">
        <v>95</v>
      </c>
      <c r="V1" s="171" t="s">
        <v>78</v>
      </c>
      <c r="W1" s="183" t="s">
        <v>97</v>
      </c>
      <c r="X1" s="174" t="s">
        <v>79</v>
      </c>
      <c r="Y1" s="179" t="s">
        <v>80</v>
      </c>
      <c r="Z1" s="173" t="s">
        <v>39</v>
      </c>
      <c r="AA1" s="169" t="s">
        <v>24</v>
      </c>
      <c r="AB1" s="169" t="s">
        <v>4</v>
      </c>
      <c r="AC1" s="169" t="s">
        <v>25</v>
      </c>
      <c r="AD1" s="169" t="s">
        <v>17</v>
      </c>
      <c r="AE1" s="180" t="s">
        <v>67</v>
      </c>
      <c r="AF1" s="177" t="s">
        <v>83</v>
      </c>
      <c r="AG1" s="175" t="s">
        <v>85</v>
      </c>
      <c r="AH1" s="176" t="s">
        <v>98</v>
      </c>
      <c r="AI1" s="177"/>
    </row>
    <row r="2" spans="1:35" x14ac:dyDescent="0.25">
      <c r="A2" s="8">
        <v>10</v>
      </c>
      <c r="B2" s="8" t="s">
        <v>15</v>
      </c>
      <c r="C2" s="8" t="s">
        <v>2</v>
      </c>
      <c r="D2" s="9">
        <v>0.1</v>
      </c>
      <c r="E2" s="8">
        <v>66.67</v>
      </c>
      <c r="F2" s="10">
        <v>24</v>
      </c>
      <c r="G2" s="26">
        <f t="shared" ref="G2:G7" si="0">F2*AD2</f>
        <v>110.13333333333333</v>
      </c>
      <c r="H2" s="10">
        <v>27</v>
      </c>
      <c r="I2" s="10">
        <v>92</v>
      </c>
      <c r="K2" s="1">
        <f>I2-H2</f>
        <v>65</v>
      </c>
      <c r="M2" s="43">
        <f>K2/G2</f>
        <v>0.59019370460048426</v>
      </c>
      <c r="N2" s="14">
        <f>K2-AA2</f>
        <v>-1</v>
      </c>
      <c r="O2" s="2">
        <f>(K2-AA2)/G2</f>
        <v>-9.079903147699759E-3</v>
      </c>
      <c r="R2" s="10">
        <v>1870</v>
      </c>
      <c r="S2" s="10">
        <v>1849</v>
      </c>
      <c r="U2" s="1">
        <f>R2-S2</f>
        <v>21</v>
      </c>
      <c r="W2" s="1">
        <f t="shared" ref="W2:W6" si="1">K2+U2</f>
        <v>86</v>
      </c>
      <c r="Y2" s="43">
        <f>W2/G2</f>
        <v>0.78087167070217922</v>
      </c>
      <c r="Z2" s="2">
        <f>(W2-AA2)/G2</f>
        <v>0.18159806295399517</v>
      </c>
      <c r="AA2" s="8">
        <v>66</v>
      </c>
      <c r="AB2" s="8">
        <v>3</v>
      </c>
      <c r="AD2" s="38">
        <f>AD134</f>
        <v>4.5888888888888886</v>
      </c>
    </row>
    <row r="3" spans="1:35" x14ac:dyDescent="0.25">
      <c r="A3" s="8"/>
      <c r="B3" s="8"/>
      <c r="D3" s="9"/>
      <c r="F3" s="10">
        <v>0</v>
      </c>
      <c r="G3" s="26">
        <f t="shared" si="0"/>
        <v>0</v>
      </c>
      <c r="I3" s="10">
        <v>27</v>
      </c>
      <c r="J3" s="44">
        <f>I3-H2</f>
        <v>0</v>
      </c>
      <c r="K3" s="1">
        <f>H2-I3</f>
        <v>0</v>
      </c>
      <c r="M3" s="43"/>
      <c r="N3" s="2"/>
      <c r="O3" s="2"/>
      <c r="P3" s="11">
        <v>0</v>
      </c>
      <c r="Q3" s="11"/>
      <c r="S3" s="10">
        <v>1870</v>
      </c>
      <c r="T3" s="44">
        <f>R2-S3</f>
        <v>0</v>
      </c>
      <c r="U3" s="1">
        <f>R2-S3</f>
        <v>0</v>
      </c>
      <c r="V3" s="44">
        <f>J3+T3</f>
        <v>0</v>
      </c>
      <c r="W3" s="1">
        <f t="shared" si="1"/>
        <v>0</v>
      </c>
      <c r="Y3" s="43"/>
      <c r="AD3" s="38"/>
    </row>
    <row r="4" spans="1:35" x14ac:dyDescent="0.25">
      <c r="A4" s="8"/>
      <c r="B4" s="8"/>
      <c r="D4" s="9"/>
      <c r="F4" s="10">
        <v>5</v>
      </c>
      <c r="G4" s="26">
        <f t="shared" si="0"/>
        <v>23.5</v>
      </c>
      <c r="I4" s="10">
        <v>44</v>
      </c>
      <c r="J4" s="44">
        <f>I4-I3</f>
        <v>17</v>
      </c>
      <c r="K4" s="1">
        <f>I4-H2</f>
        <v>17</v>
      </c>
      <c r="L4" s="45">
        <f>(K4-K3)/(G4-G3)</f>
        <v>0.72340425531914898</v>
      </c>
      <c r="M4" s="43">
        <f>(J3+J4)/(G4)</f>
        <v>0.72340425531914898</v>
      </c>
      <c r="N4" s="2"/>
      <c r="O4" s="2"/>
      <c r="P4" s="11">
        <v>6.030092592592593E-3</v>
      </c>
      <c r="Q4" s="11">
        <f>P4-P3</f>
        <v>6.030092592592593E-3</v>
      </c>
      <c r="S4" s="10">
        <v>1864</v>
      </c>
      <c r="T4" s="44">
        <f>S3-S4</f>
        <v>6</v>
      </c>
      <c r="U4" s="1">
        <f>R2-S4</f>
        <v>6</v>
      </c>
      <c r="V4" s="44">
        <f t="shared" ref="V4:V7" si="2">J4+T4</f>
        <v>23</v>
      </c>
      <c r="W4" s="1">
        <f t="shared" si="1"/>
        <v>23</v>
      </c>
      <c r="X4" s="45">
        <f>V4/(G4-G3)</f>
        <v>0.97872340425531912</v>
      </c>
      <c r="Y4" s="43">
        <f>W4/G4</f>
        <v>0.97872340425531912</v>
      </c>
      <c r="Z4" s="2"/>
      <c r="AD4" s="38">
        <f>AD132</f>
        <v>4.7</v>
      </c>
      <c r="AE4" s="2">
        <f>K4/W4</f>
        <v>0.73913043478260865</v>
      </c>
    </row>
    <row r="5" spans="1:35" x14ac:dyDescent="0.25">
      <c r="A5" s="8"/>
      <c r="B5" s="8"/>
      <c r="D5" s="9"/>
      <c r="F5" s="10">
        <v>10</v>
      </c>
      <c r="G5" s="26">
        <f t="shared" si="0"/>
        <v>46</v>
      </c>
      <c r="I5" s="10">
        <v>59</v>
      </c>
      <c r="J5" s="44">
        <f t="shared" ref="J5:J7" si="3">I5-I4</f>
        <v>15</v>
      </c>
      <c r="K5" s="1">
        <f>I5-H2</f>
        <v>32</v>
      </c>
      <c r="L5" s="45">
        <f t="shared" ref="L5:L7" si="4">(K5-K4)/(G5-G4)</f>
        <v>0.66666666666666663</v>
      </c>
      <c r="M5" s="43">
        <f>(J3+J4+J5)/(G5)</f>
        <v>0.69565217391304346</v>
      </c>
      <c r="N5" s="2"/>
      <c r="O5" s="2"/>
      <c r="P5" s="11">
        <v>1.2002314814814815E-2</v>
      </c>
      <c r="Q5" s="11">
        <f t="shared" ref="Q5:Q7" si="5">P5-P4</f>
        <v>5.9722222222222216E-3</v>
      </c>
      <c r="S5" s="10">
        <v>1860</v>
      </c>
      <c r="T5" s="44">
        <f>S4-S5</f>
        <v>4</v>
      </c>
      <c r="U5" s="1">
        <f>R2-S5</f>
        <v>10</v>
      </c>
      <c r="V5" s="44">
        <f t="shared" si="2"/>
        <v>19</v>
      </c>
      <c r="W5" s="1">
        <f t="shared" si="1"/>
        <v>42</v>
      </c>
      <c r="X5" s="45">
        <f t="shared" ref="X5:X7" si="6">V5/(G5-G4)</f>
        <v>0.84444444444444444</v>
      </c>
      <c r="Y5" s="43">
        <f>W5/G5</f>
        <v>0.91304347826086951</v>
      </c>
      <c r="Z5" s="2"/>
      <c r="AD5" s="38">
        <f>AD133</f>
        <v>4.5999999999999996</v>
      </c>
      <c r="AE5" s="2">
        <f t="shared" ref="AE5:AE7" si="7">K5/W5</f>
        <v>0.76190476190476186</v>
      </c>
    </row>
    <row r="6" spans="1:35" x14ac:dyDescent="0.25">
      <c r="A6" s="8"/>
      <c r="B6" s="8"/>
      <c r="D6" s="9"/>
      <c r="F6" s="10">
        <v>15</v>
      </c>
      <c r="G6" s="26">
        <f t="shared" si="0"/>
        <v>68.833333333333329</v>
      </c>
      <c r="I6" s="10">
        <v>69</v>
      </c>
      <c r="J6" s="44">
        <f t="shared" si="3"/>
        <v>10</v>
      </c>
      <c r="K6" s="1">
        <f>I6-H2</f>
        <v>42</v>
      </c>
      <c r="L6" s="45">
        <f t="shared" si="4"/>
        <v>0.43795620437956212</v>
      </c>
      <c r="M6" s="43">
        <f>(J3+J4+J5+J6)/(G6)</f>
        <v>0.61016949152542377</v>
      </c>
      <c r="N6" s="2"/>
      <c r="P6" s="11">
        <v>1.8032407407407407E-2</v>
      </c>
      <c r="Q6" s="11">
        <f t="shared" si="5"/>
        <v>6.0300925925925921E-3</v>
      </c>
      <c r="S6" s="10">
        <v>1856</v>
      </c>
      <c r="T6" s="44">
        <f>S5-S6</f>
        <v>4</v>
      </c>
      <c r="U6" s="1">
        <f>R2-S6</f>
        <v>14</v>
      </c>
      <c r="V6" s="44">
        <f t="shared" si="2"/>
        <v>14</v>
      </c>
      <c r="W6" s="1">
        <f t="shared" si="1"/>
        <v>56</v>
      </c>
      <c r="X6" s="45">
        <f t="shared" si="6"/>
        <v>0.613138686131387</v>
      </c>
      <c r="Y6" s="43">
        <f>W6/G6</f>
        <v>0.81355932203389836</v>
      </c>
      <c r="Z6" s="2"/>
      <c r="AD6" s="38">
        <f t="shared" ref="AD6" si="8">AD134</f>
        <v>4.5888888888888886</v>
      </c>
      <c r="AE6" s="2">
        <f t="shared" si="7"/>
        <v>0.75</v>
      </c>
    </row>
    <row r="7" spans="1:35" x14ac:dyDescent="0.25">
      <c r="A7" s="8"/>
      <c r="B7" s="8"/>
      <c r="D7" s="9"/>
      <c r="F7" s="10">
        <v>20</v>
      </c>
      <c r="G7" s="26">
        <f t="shared" si="0"/>
        <v>91.777777777777771</v>
      </c>
      <c r="I7" s="10">
        <v>80</v>
      </c>
      <c r="J7" s="44">
        <f t="shared" si="3"/>
        <v>11</v>
      </c>
      <c r="K7" s="1">
        <f>I7-H2</f>
        <v>53</v>
      </c>
      <c r="L7" s="45">
        <f t="shared" si="4"/>
        <v>0.47941888619854722</v>
      </c>
      <c r="M7" s="43">
        <f>(J3+J4+J5+J6+J7)/(G7)</f>
        <v>0.57748184019370463</v>
      </c>
      <c r="N7" s="2"/>
      <c r="O7" s="2"/>
      <c r="P7" s="12">
        <v>2.388888888888889E-2</v>
      </c>
      <c r="Q7" s="11">
        <f t="shared" si="5"/>
        <v>5.8564814814814833E-3</v>
      </c>
      <c r="S7" s="10">
        <v>1853</v>
      </c>
      <c r="T7" s="44">
        <f>S6-S7</f>
        <v>3</v>
      </c>
      <c r="U7" s="1">
        <f>R2-S7</f>
        <v>17</v>
      </c>
      <c r="V7" s="44">
        <f t="shared" si="2"/>
        <v>14</v>
      </c>
      <c r="W7" s="1">
        <f>K7+U7</f>
        <v>70</v>
      </c>
      <c r="X7" s="45">
        <f t="shared" si="6"/>
        <v>0.61016949152542377</v>
      </c>
      <c r="Y7" s="43">
        <f>W7/G7</f>
        <v>0.76271186440677974</v>
      </c>
      <c r="Z7" s="2"/>
      <c r="AD7" s="38">
        <f>AD134</f>
        <v>4.5888888888888886</v>
      </c>
      <c r="AE7" s="2">
        <f t="shared" si="7"/>
        <v>0.75714285714285712</v>
      </c>
      <c r="AF7">
        <f>1-(K7/G7)</f>
        <v>0.42251815980629537</v>
      </c>
      <c r="AG7">
        <f>1-((K7)/(W7))</f>
        <v>0.24285714285714288</v>
      </c>
      <c r="AH7">
        <f>1-((W7/G7))</f>
        <v>0.23728813559322026</v>
      </c>
    </row>
    <row r="8" spans="1:35" x14ac:dyDescent="0.25">
      <c r="A8" s="8"/>
      <c r="B8" s="8"/>
      <c r="D8" s="9"/>
      <c r="G8" s="26"/>
      <c r="M8" s="43"/>
      <c r="N8" s="2"/>
      <c r="O8" s="2"/>
      <c r="P8" s="12"/>
      <c r="Q8" s="12"/>
      <c r="Y8" s="43"/>
      <c r="AD8" s="38"/>
    </row>
    <row r="9" spans="1:35" s="3" customFormat="1" x14ac:dyDescent="0.25">
      <c r="A9" s="8">
        <v>11</v>
      </c>
      <c r="B9" s="8" t="s">
        <v>16</v>
      </c>
      <c r="C9" s="8" t="s">
        <v>2</v>
      </c>
      <c r="D9" s="9">
        <v>0.1</v>
      </c>
      <c r="E9" s="8">
        <v>66.67</v>
      </c>
      <c r="F9" s="10">
        <v>49</v>
      </c>
      <c r="G9" s="26">
        <f t="shared" ref="G9:G14" si="9">F9*AD9</f>
        <v>224.85555555555555</v>
      </c>
      <c r="H9" s="10">
        <v>26</v>
      </c>
      <c r="I9" s="10">
        <v>87</v>
      </c>
      <c r="J9" s="46"/>
      <c r="K9" s="1">
        <f>I9-H9</f>
        <v>61</v>
      </c>
      <c r="L9" s="44"/>
      <c r="M9" s="43">
        <f>K9/G9</f>
        <v>0.27128526955576421</v>
      </c>
      <c r="N9" s="14">
        <f>K9-AA9</f>
        <v>-2</v>
      </c>
      <c r="O9" s="2">
        <f>(K9-AA9)/G9</f>
        <v>-8.8945990018283339E-3</v>
      </c>
      <c r="P9" s="10"/>
      <c r="Q9" s="10"/>
      <c r="R9" s="10">
        <v>1871</v>
      </c>
      <c r="S9" s="10">
        <v>1837</v>
      </c>
      <c r="T9" s="46"/>
      <c r="U9" s="1">
        <f>R9-S9</f>
        <v>34</v>
      </c>
      <c r="V9" s="44"/>
      <c r="W9" s="1">
        <f t="shared" ref="W9:W14" si="10">K9+U9</f>
        <v>95</v>
      </c>
      <c r="X9" s="44"/>
      <c r="Y9" s="43">
        <f>W9/G9</f>
        <v>0.4224934525868459</v>
      </c>
      <c r="Z9" s="2">
        <f>(W9-AA9)/G9</f>
        <v>0.14231358402925334</v>
      </c>
      <c r="AA9" s="8">
        <v>63</v>
      </c>
      <c r="AB9" s="8">
        <v>3</v>
      </c>
      <c r="AC9" s="8"/>
      <c r="AD9" s="38">
        <f>AD134</f>
        <v>4.5888888888888886</v>
      </c>
    </row>
    <row r="10" spans="1:35" s="3" customFormat="1" x14ac:dyDescent="0.25">
      <c r="A10" s="8"/>
      <c r="B10" s="8"/>
      <c r="C10" s="8"/>
      <c r="D10" s="9"/>
      <c r="E10" s="8"/>
      <c r="F10" s="10">
        <v>0</v>
      </c>
      <c r="G10" s="26">
        <f t="shared" si="9"/>
        <v>0</v>
      </c>
      <c r="H10" s="10"/>
      <c r="I10" s="10">
        <v>26</v>
      </c>
      <c r="J10" s="44">
        <f>I10-H9</f>
        <v>0</v>
      </c>
      <c r="K10" s="1">
        <f>I10-H9</f>
        <v>0</v>
      </c>
      <c r="L10" s="44"/>
      <c r="M10" s="43"/>
      <c r="N10" s="2"/>
      <c r="O10" s="2"/>
      <c r="P10" s="11">
        <v>0</v>
      </c>
      <c r="Q10" s="11"/>
      <c r="R10" s="10"/>
      <c r="S10" s="10">
        <v>1871</v>
      </c>
      <c r="T10" s="44">
        <f>R9-S10</f>
        <v>0</v>
      </c>
      <c r="U10" s="1">
        <f>R9-S10</f>
        <v>0</v>
      </c>
      <c r="V10" s="44">
        <f>J10+T10</f>
        <v>0</v>
      </c>
      <c r="W10" s="1">
        <f t="shared" si="10"/>
        <v>0</v>
      </c>
      <c r="X10" s="44"/>
      <c r="Y10" s="43"/>
      <c r="Z10"/>
      <c r="AA10" s="8"/>
      <c r="AB10" s="8"/>
      <c r="AC10" s="8"/>
      <c r="AD10" s="38"/>
    </row>
    <row r="11" spans="1:35" s="3" customFormat="1" x14ac:dyDescent="0.25">
      <c r="A11" s="8"/>
      <c r="B11" s="8"/>
      <c r="C11" s="8"/>
      <c r="D11" s="9"/>
      <c r="E11" s="8"/>
      <c r="F11" s="10">
        <v>5</v>
      </c>
      <c r="G11" s="26">
        <f t="shared" si="9"/>
        <v>23.5</v>
      </c>
      <c r="H11" s="10"/>
      <c r="I11" s="10">
        <v>44</v>
      </c>
      <c r="J11" s="44">
        <f>I11-I10</f>
        <v>18</v>
      </c>
      <c r="K11" s="1">
        <f>I11-H9</f>
        <v>18</v>
      </c>
      <c r="L11" s="45">
        <f>(K11-K10)/(G11-G10)</f>
        <v>0.76595744680851063</v>
      </c>
      <c r="M11" s="43">
        <f>(J10+J11)/(G11)</f>
        <v>0.76595744680851063</v>
      </c>
      <c r="N11" s="2"/>
      <c r="O11" s="2"/>
      <c r="P11" s="11">
        <v>5.8564814814814816E-3</v>
      </c>
      <c r="Q11" s="11">
        <f>P11-P10</f>
        <v>5.8564814814814816E-3</v>
      </c>
      <c r="R11" s="10"/>
      <c r="S11" s="10">
        <v>1864</v>
      </c>
      <c r="T11" s="44">
        <f>S10-S11</f>
        <v>7</v>
      </c>
      <c r="U11" s="1">
        <f>R9-S11</f>
        <v>7</v>
      </c>
      <c r="V11" s="44">
        <f t="shared" ref="V11:V14" si="11">J11+T11</f>
        <v>25</v>
      </c>
      <c r="W11" s="1">
        <f t="shared" si="10"/>
        <v>25</v>
      </c>
      <c r="X11" s="45">
        <f>V11/(G11-G10)</f>
        <v>1.0638297872340425</v>
      </c>
      <c r="Y11" s="43">
        <f>W11/G11</f>
        <v>1.0638297872340425</v>
      </c>
      <c r="Z11"/>
      <c r="AA11" s="8"/>
      <c r="AB11" s="8"/>
      <c r="AC11" s="8"/>
      <c r="AD11" s="38">
        <f>AD132</f>
        <v>4.7</v>
      </c>
      <c r="AE11" s="2">
        <f>K11/W11</f>
        <v>0.72</v>
      </c>
    </row>
    <row r="12" spans="1:35" s="3" customFormat="1" x14ac:dyDescent="0.25">
      <c r="A12" s="8"/>
      <c r="B12" s="8"/>
      <c r="C12" s="8"/>
      <c r="D12" s="9"/>
      <c r="E12" s="8"/>
      <c r="F12" s="10">
        <v>10</v>
      </c>
      <c r="G12" s="26">
        <f t="shared" si="9"/>
        <v>46</v>
      </c>
      <c r="H12" s="10"/>
      <c r="I12" s="10">
        <v>56</v>
      </c>
      <c r="J12" s="44">
        <f t="shared" ref="J12:J14" si="12">I12-I11</f>
        <v>12</v>
      </c>
      <c r="K12" s="1">
        <f>I12-H9</f>
        <v>30</v>
      </c>
      <c r="L12" s="45">
        <f t="shared" ref="L12:L14" si="13">(K12-K11)/(G12-G11)</f>
        <v>0.53333333333333333</v>
      </c>
      <c r="M12" s="43">
        <f>(J10+J11+J12)/(G12)</f>
        <v>0.65217391304347827</v>
      </c>
      <c r="N12" s="2"/>
      <c r="O12" s="2"/>
      <c r="P12" s="11">
        <v>1.1550925925925926E-2</v>
      </c>
      <c r="Q12" s="11">
        <f t="shared" ref="Q12:Q14" si="14">P12-P11</f>
        <v>5.6944444444444447E-3</v>
      </c>
      <c r="R12" s="10"/>
      <c r="S12" s="10">
        <v>1860</v>
      </c>
      <c r="T12" s="44">
        <f>S11-S12</f>
        <v>4</v>
      </c>
      <c r="U12" s="1">
        <f>R9-S12</f>
        <v>11</v>
      </c>
      <c r="V12" s="44">
        <f t="shared" si="11"/>
        <v>16</v>
      </c>
      <c r="W12" s="1">
        <f t="shared" si="10"/>
        <v>41</v>
      </c>
      <c r="X12" s="45">
        <f t="shared" ref="X12:X14" si="15">V12/(G12-G11)</f>
        <v>0.71111111111111114</v>
      </c>
      <c r="Y12" s="43">
        <f>W12/G12</f>
        <v>0.89130434782608692</v>
      </c>
      <c r="Z12"/>
      <c r="AA12" s="8"/>
      <c r="AB12" s="8"/>
      <c r="AC12" s="8"/>
      <c r="AD12" s="38">
        <f t="shared" ref="AD12:AD13" si="16">AD133</f>
        <v>4.5999999999999996</v>
      </c>
      <c r="AE12" s="2">
        <f t="shared" ref="AE12:AE14" si="17">K12/W12</f>
        <v>0.73170731707317072</v>
      </c>
    </row>
    <row r="13" spans="1:35" s="3" customFormat="1" x14ac:dyDescent="0.25">
      <c r="A13" s="8"/>
      <c r="B13" s="8"/>
      <c r="C13" s="8"/>
      <c r="D13" s="9"/>
      <c r="E13" s="8"/>
      <c r="F13" s="10">
        <v>15</v>
      </c>
      <c r="G13" s="26">
        <f t="shared" si="9"/>
        <v>68.833333333333329</v>
      </c>
      <c r="H13" s="10"/>
      <c r="I13" s="10">
        <v>64</v>
      </c>
      <c r="J13" s="44">
        <f t="shared" si="12"/>
        <v>8</v>
      </c>
      <c r="K13" s="1">
        <f>I13-H9</f>
        <v>38</v>
      </c>
      <c r="L13" s="45">
        <f t="shared" si="13"/>
        <v>0.35036496350364971</v>
      </c>
      <c r="M13" s="43">
        <f>(J10+J11+J12+J13)/(G13)</f>
        <v>0.55205811138014527</v>
      </c>
      <c r="N13" s="2"/>
      <c r="O13" s="2"/>
      <c r="P13" s="11">
        <v>1.7418981481481483E-2</v>
      </c>
      <c r="Q13" s="11">
        <f t="shared" si="14"/>
        <v>5.8680555555555569E-3</v>
      </c>
      <c r="R13" s="10"/>
      <c r="S13" s="10">
        <v>1856</v>
      </c>
      <c r="T13" s="44">
        <f>S12-S13</f>
        <v>4</v>
      </c>
      <c r="U13" s="1">
        <f>R9-S13</f>
        <v>15</v>
      </c>
      <c r="V13" s="44">
        <f t="shared" si="11"/>
        <v>12</v>
      </c>
      <c r="W13" s="1">
        <f t="shared" si="10"/>
        <v>53</v>
      </c>
      <c r="X13" s="45">
        <f t="shared" si="15"/>
        <v>0.52554744525547459</v>
      </c>
      <c r="Y13" s="43">
        <f>W13/G13</f>
        <v>0.76997578692493951</v>
      </c>
      <c r="Z13"/>
      <c r="AA13" s="8"/>
      <c r="AB13" s="8"/>
      <c r="AC13" s="8"/>
      <c r="AD13" s="38">
        <f t="shared" si="16"/>
        <v>4.5888888888888886</v>
      </c>
      <c r="AE13" s="2">
        <f t="shared" si="17"/>
        <v>0.71698113207547165</v>
      </c>
    </row>
    <row r="14" spans="1:35" s="3" customFormat="1" x14ac:dyDescent="0.25">
      <c r="A14" s="8"/>
      <c r="B14" s="8"/>
      <c r="C14" s="8"/>
      <c r="D14" s="9"/>
      <c r="E14" s="8"/>
      <c r="F14" s="10">
        <v>20</v>
      </c>
      <c r="G14" s="26">
        <f t="shared" si="9"/>
        <v>91.777777777777771</v>
      </c>
      <c r="H14" s="10"/>
      <c r="I14" s="10">
        <v>71</v>
      </c>
      <c r="J14" s="44">
        <f t="shared" si="12"/>
        <v>7</v>
      </c>
      <c r="K14" s="1">
        <f>I14-H9</f>
        <v>45</v>
      </c>
      <c r="L14" s="45">
        <f t="shared" si="13"/>
        <v>0.30508474576271188</v>
      </c>
      <c r="M14" s="43">
        <f>(J10+J11+J12+J13+J14)/(G14)</f>
        <v>0.49031476997578693</v>
      </c>
      <c r="N14" s="2"/>
      <c r="O14" s="2"/>
      <c r="P14" s="11">
        <v>2.3287037037037037E-2</v>
      </c>
      <c r="Q14" s="11">
        <f t="shared" si="14"/>
        <v>5.8680555555555534E-3</v>
      </c>
      <c r="R14" s="10"/>
      <c r="S14" s="10">
        <v>1853</v>
      </c>
      <c r="T14" s="44">
        <f>S13-S14</f>
        <v>3</v>
      </c>
      <c r="U14" s="1">
        <f>R9-S14</f>
        <v>18</v>
      </c>
      <c r="V14" s="44">
        <f t="shared" si="11"/>
        <v>10</v>
      </c>
      <c r="W14" s="1">
        <f t="shared" si="10"/>
        <v>63</v>
      </c>
      <c r="X14" s="45">
        <f t="shared" si="15"/>
        <v>0.43583535108958843</v>
      </c>
      <c r="Y14" s="43">
        <f>W14/G14</f>
        <v>0.68644067796610175</v>
      </c>
      <c r="Z14"/>
      <c r="AA14" s="8"/>
      <c r="AB14" s="8"/>
      <c r="AC14" s="8"/>
      <c r="AD14" s="38">
        <f>AD134</f>
        <v>4.5888888888888886</v>
      </c>
      <c r="AE14" s="2">
        <f t="shared" si="17"/>
        <v>0.7142857142857143</v>
      </c>
      <c r="AF14">
        <f>1-(K14/G14)</f>
        <v>0.50968523002421307</v>
      </c>
      <c r="AG14">
        <f>1-((K14)/(W14))</f>
        <v>0.2857142857142857</v>
      </c>
      <c r="AH14">
        <f>1-((W14/G14))</f>
        <v>0.31355932203389825</v>
      </c>
    </row>
    <row r="15" spans="1:35" s="3" customFormat="1" x14ac:dyDescent="0.25">
      <c r="A15" s="8"/>
      <c r="B15" s="8"/>
      <c r="C15" s="8"/>
      <c r="D15" s="9"/>
      <c r="E15" s="8"/>
      <c r="F15" s="10"/>
      <c r="G15"/>
      <c r="H15" s="10"/>
      <c r="I15" s="10"/>
      <c r="J15" s="44"/>
      <c r="K15" s="1"/>
      <c r="L15" s="44"/>
      <c r="M15" s="43"/>
      <c r="N15" s="2"/>
      <c r="O15" s="2"/>
      <c r="P15" s="11"/>
      <c r="Q15" s="11"/>
      <c r="R15" s="10"/>
      <c r="S15" s="10"/>
      <c r="T15" s="44"/>
      <c r="U15" s="1"/>
      <c r="V15" s="44"/>
      <c r="W15" s="1"/>
      <c r="X15" s="44"/>
      <c r="Y15" s="43"/>
      <c r="Z15"/>
      <c r="AA15" s="8"/>
      <c r="AB15" s="8"/>
      <c r="AC15" s="8"/>
      <c r="AD15" s="38"/>
    </row>
    <row r="16" spans="1:35" s="3" customFormat="1" x14ac:dyDescent="0.25">
      <c r="A16" s="8">
        <v>16</v>
      </c>
      <c r="B16" s="8" t="s">
        <v>60</v>
      </c>
      <c r="C16" s="15">
        <v>45394</v>
      </c>
      <c r="D16" s="9">
        <v>0.1</v>
      </c>
      <c r="E16" s="8">
        <v>62.62</v>
      </c>
      <c r="F16" s="10">
        <v>39</v>
      </c>
      <c r="G16" s="26">
        <f t="shared" ref="G16:G21" si="18">F16*AD16</f>
        <v>178.96666666666664</v>
      </c>
      <c r="H16" s="10">
        <v>30</v>
      </c>
      <c r="I16" s="10">
        <v>70</v>
      </c>
      <c r="J16" s="46"/>
      <c r="K16" s="1">
        <f>I16-H16</f>
        <v>40</v>
      </c>
      <c r="L16" s="44"/>
      <c r="M16" s="43">
        <f>K16/G16</f>
        <v>0.22350530825107098</v>
      </c>
      <c r="N16" s="14">
        <f>K16-AA16</f>
        <v>-1</v>
      </c>
      <c r="O16" s="2">
        <f>(K16-AA16)/G16</f>
        <v>-5.5876327062767753E-3</v>
      </c>
      <c r="P16" s="11">
        <v>4.1504629629629627E-2</v>
      </c>
      <c r="Q16" s="11"/>
      <c r="R16" s="10">
        <v>1870</v>
      </c>
      <c r="S16" s="10">
        <v>1847</v>
      </c>
      <c r="T16" s="46"/>
      <c r="U16" s="1">
        <f>R16-S16</f>
        <v>23</v>
      </c>
      <c r="V16" s="44"/>
      <c r="W16" s="1">
        <f t="shared" ref="W16:W21" si="19">K16+U16</f>
        <v>63</v>
      </c>
      <c r="X16" s="44"/>
      <c r="Y16" s="43">
        <f>W16/G16</f>
        <v>0.35202086049543679</v>
      </c>
      <c r="Z16" s="2">
        <f>(W16-AA16)/G16</f>
        <v>0.12292791953808904</v>
      </c>
      <c r="AA16" s="8">
        <v>41</v>
      </c>
      <c r="AB16" s="8">
        <v>3</v>
      </c>
      <c r="AC16" s="8"/>
      <c r="AD16" s="38">
        <f>AD134</f>
        <v>4.5888888888888886</v>
      </c>
    </row>
    <row r="17" spans="1:34" s="3" customFormat="1" x14ac:dyDescent="0.25">
      <c r="A17" s="8"/>
      <c r="B17" s="8"/>
      <c r="C17" s="8"/>
      <c r="D17" s="9"/>
      <c r="E17" s="8"/>
      <c r="F17" s="10">
        <v>0</v>
      </c>
      <c r="G17" s="26">
        <f t="shared" si="18"/>
        <v>0</v>
      </c>
      <c r="H17" s="10"/>
      <c r="I17" s="10">
        <v>30</v>
      </c>
      <c r="J17" s="44">
        <f>I17-H16</f>
        <v>0</v>
      </c>
      <c r="K17" s="1">
        <f>I17-H16</f>
        <v>0</v>
      </c>
      <c r="L17" s="44"/>
      <c r="M17" s="43"/>
      <c r="N17" s="2"/>
      <c r="O17" s="2"/>
      <c r="P17" s="11">
        <v>0</v>
      </c>
      <c r="Q17" s="11"/>
      <c r="S17" s="10">
        <v>1870</v>
      </c>
      <c r="T17" s="44">
        <f>R16-S17</f>
        <v>0</v>
      </c>
      <c r="U17" s="1">
        <f>R16-S17</f>
        <v>0</v>
      </c>
      <c r="V17" s="44">
        <f>J17+T17</f>
        <v>0</v>
      </c>
      <c r="W17" s="1">
        <f t="shared" si="19"/>
        <v>0</v>
      </c>
      <c r="X17" s="44"/>
      <c r="Y17" s="43"/>
      <c r="Z17"/>
      <c r="AA17" s="8"/>
      <c r="AB17" s="8"/>
      <c r="AC17" s="8"/>
      <c r="AD17" s="38"/>
    </row>
    <row r="18" spans="1:34" s="3" customFormat="1" x14ac:dyDescent="0.25">
      <c r="A18" s="8"/>
      <c r="B18" s="8"/>
      <c r="C18" s="8"/>
      <c r="D18" s="9"/>
      <c r="E18" s="8"/>
      <c r="F18" s="10">
        <v>5</v>
      </c>
      <c r="G18" s="26">
        <f t="shared" si="18"/>
        <v>23.5</v>
      </c>
      <c r="H18" s="10"/>
      <c r="I18" s="10">
        <v>49</v>
      </c>
      <c r="J18" s="44">
        <f>I18-I17</f>
        <v>19</v>
      </c>
      <c r="K18" s="1">
        <f>I18-H16</f>
        <v>19</v>
      </c>
      <c r="L18" s="45">
        <f>(K18-K17)/(G18-G17)</f>
        <v>0.80851063829787229</v>
      </c>
      <c r="M18" s="43">
        <f>(J17+J18)/(G18)</f>
        <v>0.80851063829787229</v>
      </c>
      <c r="N18" s="2"/>
      <c r="O18" s="2"/>
      <c r="P18" s="11">
        <v>5.3587962962962964E-3</v>
      </c>
      <c r="Q18" s="11">
        <f>P18-P17</f>
        <v>5.3587962962962964E-3</v>
      </c>
      <c r="R18" s="10"/>
      <c r="S18" s="10">
        <v>1866</v>
      </c>
      <c r="T18" s="44">
        <f>S17-S18</f>
        <v>4</v>
      </c>
      <c r="U18" s="1">
        <f>R16-S18</f>
        <v>4</v>
      </c>
      <c r="V18" s="44">
        <f t="shared" ref="V18:V21" si="20">J18+T18</f>
        <v>23</v>
      </c>
      <c r="W18" s="1">
        <f t="shared" si="19"/>
        <v>23</v>
      </c>
      <c r="X18" s="45">
        <f>V18/(G18-G17)</f>
        <v>0.97872340425531912</v>
      </c>
      <c r="Y18" s="43">
        <f>W18/G18</f>
        <v>0.97872340425531912</v>
      </c>
      <c r="Z18"/>
      <c r="AA18" s="8"/>
      <c r="AB18" s="8"/>
      <c r="AC18" s="8"/>
      <c r="AD18" s="38">
        <f>AD132</f>
        <v>4.7</v>
      </c>
      <c r="AE18" s="2">
        <f>K18/W18</f>
        <v>0.82608695652173914</v>
      </c>
    </row>
    <row r="19" spans="1:34" s="3" customFormat="1" x14ac:dyDescent="0.25">
      <c r="A19" s="8"/>
      <c r="B19" s="8"/>
      <c r="C19" s="8"/>
      <c r="D19" s="9"/>
      <c r="E19" s="8"/>
      <c r="F19" s="10">
        <v>10</v>
      </c>
      <c r="G19" s="26">
        <f t="shared" si="18"/>
        <v>46</v>
      </c>
      <c r="H19" s="10"/>
      <c r="I19" s="10">
        <v>57</v>
      </c>
      <c r="J19" s="44">
        <f t="shared" ref="J19:J21" si="21">I19-I18</f>
        <v>8</v>
      </c>
      <c r="K19" s="1">
        <f>I19-H16</f>
        <v>27</v>
      </c>
      <c r="L19" s="45">
        <f t="shared" ref="L19:L21" si="22">(K19-K18)/(G19-G18)</f>
        <v>0.35555555555555557</v>
      </c>
      <c r="M19" s="43">
        <f>(J17+J18+J19)/(G19)</f>
        <v>0.58695652173913049</v>
      </c>
      <c r="N19" s="2"/>
      <c r="O19" s="2"/>
      <c r="P19" s="11">
        <v>1.0555555555555556E-2</v>
      </c>
      <c r="Q19" s="11">
        <f t="shared" ref="Q19:Q21" si="23">P19-P18</f>
        <v>5.1967592592592595E-3</v>
      </c>
      <c r="R19" s="10"/>
      <c r="S19" s="10">
        <v>1863</v>
      </c>
      <c r="T19" s="44">
        <f>S18-S19</f>
        <v>3</v>
      </c>
      <c r="U19" s="1">
        <f>R16-S19</f>
        <v>7</v>
      </c>
      <c r="V19" s="44">
        <f t="shared" si="20"/>
        <v>11</v>
      </c>
      <c r="W19" s="1">
        <f t="shared" si="19"/>
        <v>34</v>
      </c>
      <c r="X19" s="45">
        <f t="shared" ref="X19:X21" si="24">V19/(G19-G18)</f>
        <v>0.48888888888888887</v>
      </c>
      <c r="Y19" s="43">
        <f>W19/G19</f>
        <v>0.73913043478260865</v>
      </c>
      <c r="Z19"/>
      <c r="AA19" s="8"/>
      <c r="AB19" s="8"/>
      <c r="AC19" s="8"/>
      <c r="AD19" s="38">
        <f t="shared" ref="AD19:AD20" si="25">AD133</f>
        <v>4.5999999999999996</v>
      </c>
      <c r="AE19" s="2">
        <f t="shared" ref="AE19:AE21" si="26">K19/W19</f>
        <v>0.79411764705882348</v>
      </c>
    </row>
    <row r="20" spans="1:34" s="3" customFormat="1" x14ac:dyDescent="0.25">
      <c r="A20" s="8"/>
      <c r="B20" s="8"/>
      <c r="C20" s="8"/>
      <c r="D20" s="9"/>
      <c r="E20" s="8"/>
      <c r="F20" s="10">
        <v>15</v>
      </c>
      <c r="G20" s="26">
        <f t="shared" si="18"/>
        <v>68.833333333333329</v>
      </c>
      <c r="H20" s="10"/>
      <c r="I20" s="10">
        <v>63</v>
      </c>
      <c r="J20" s="44">
        <f t="shared" si="21"/>
        <v>6</v>
      </c>
      <c r="K20" s="1">
        <f>I20-H16</f>
        <v>33</v>
      </c>
      <c r="L20" s="45">
        <f t="shared" si="22"/>
        <v>0.26277372262773729</v>
      </c>
      <c r="M20" s="43">
        <f>(J17+J18+J19+J20)/(G20)</f>
        <v>0.47941888619854722</v>
      </c>
      <c r="N20" s="2"/>
      <c r="O20" s="2"/>
      <c r="P20" s="11">
        <v>1.5844907407407408E-2</v>
      </c>
      <c r="Q20" s="11">
        <f t="shared" si="23"/>
        <v>5.2893518518518524E-3</v>
      </c>
      <c r="R20" s="10"/>
      <c r="S20" s="10">
        <v>1860</v>
      </c>
      <c r="T20" s="44">
        <f>S19-S20</f>
        <v>3</v>
      </c>
      <c r="U20" s="1">
        <f>R16-S20</f>
        <v>10</v>
      </c>
      <c r="V20" s="44">
        <f t="shared" si="20"/>
        <v>9</v>
      </c>
      <c r="W20" s="1">
        <f t="shared" si="19"/>
        <v>43</v>
      </c>
      <c r="X20" s="45">
        <f t="shared" si="24"/>
        <v>0.39416058394160591</v>
      </c>
      <c r="Y20" s="43">
        <f>W20/G20</f>
        <v>0.62469733656174342</v>
      </c>
      <c r="Z20"/>
      <c r="AA20" s="8"/>
      <c r="AB20" s="8"/>
      <c r="AC20" s="8"/>
      <c r="AD20" s="38">
        <f t="shared" si="25"/>
        <v>4.5888888888888886</v>
      </c>
      <c r="AE20" s="2">
        <f t="shared" si="26"/>
        <v>0.76744186046511631</v>
      </c>
    </row>
    <row r="21" spans="1:34" s="3" customFormat="1" x14ac:dyDescent="0.25">
      <c r="A21" s="8"/>
      <c r="B21" s="8"/>
      <c r="C21" s="8"/>
      <c r="D21" s="9"/>
      <c r="E21" s="8"/>
      <c r="F21" s="10">
        <v>20</v>
      </c>
      <c r="G21" s="26">
        <f t="shared" si="18"/>
        <v>91.777777777777771</v>
      </c>
      <c r="H21" s="10"/>
      <c r="I21" s="10">
        <v>66</v>
      </c>
      <c r="J21" s="44">
        <f t="shared" si="21"/>
        <v>3</v>
      </c>
      <c r="K21" s="1">
        <f>I21-H16</f>
        <v>36</v>
      </c>
      <c r="L21" s="45">
        <f t="shared" si="22"/>
        <v>0.13075060532687652</v>
      </c>
      <c r="M21" s="43">
        <f>(J17+J18+J19+J20+J21)/(G21)</f>
        <v>0.39225181598062958</v>
      </c>
      <c r="N21" s="2"/>
      <c r="O21" s="2"/>
      <c r="P21" s="11">
        <v>2.1145833333333332E-2</v>
      </c>
      <c r="Q21" s="11">
        <f t="shared" si="23"/>
        <v>5.3009259259259242E-3</v>
      </c>
      <c r="R21" s="10"/>
      <c r="S21" s="10">
        <v>1857</v>
      </c>
      <c r="T21" s="44">
        <f>S20-S21</f>
        <v>3</v>
      </c>
      <c r="U21" s="1">
        <f>R16-S21</f>
        <v>13</v>
      </c>
      <c r="V21" s="44">
        <f t="shared" si="20"/>
        <v>6</v>
      </c>
      <c r="W21" s="1">
        <f t="shared" si="19"/>
        <v>49</v>
      </c>
      <c r="X21" s="45">
        <f t="shared" si="24"/>
        <v>0.26150121065375304</v>
      </c>
      <c r="Y21" s="43">
        <f>W21/G21</f>
        <v>0.53389830508474578</v>
      </c>
      <c r="Z21"/>
      <c r="AA21" s="8"/>
      <c r="AB21" s="8"/>
      <c r="AC21" s="8"/>
      <c r="AD21" s="38">
        <f>AD134</f>
        <v>4.5888888888888886</v>
      </c>
      <c r="AE21" s="2">
        <f t="shared" si="26"/>
        <v>0.73469387755102045</v>
      </c>
      <c r="AF21">
        <f>1-(K21/G21)</f>
        <v>0.60774818401937036</v>
      </c>
      <c r="AG21">
        <f>1-((K21)/(W21))</f>
        <v>0.26530612244897955</v>
      </c>
      <c r="AH21">
        <f>1-((W21/G21))</f>
        <v>0.46610169491525422</v>
      </c>
    </row>
    <row r="22" spans="1:34" s="3" customFormat="1" x14ac:dyDescent="0.25">
      <c r="A22" s="8"/>
      <c r="B22" s="8"/>
      <c r="C22" s="8"/>
      <c r="D22" s="9"/>
      <c r="E22" s="8"/>
      <c r="F22" s="10"/>
      <c r="G22"/>
      <c r="H22" s="10"/>
      <c r="I22" s="10"/>
      <c r="J22" s="44"/>
      <c r="K22" s="1"/>
      <c r="L22" s="44"/>
      <c r="M22" s="43"/>
      <c r="N22" s="2"/>
      <c r="O22" s="2"/>
      <c r="P22" s="11"/>
      <c r="Q22" s="11"/>
      <c r="R22" s="10"/>
      <c r="S22" s="10"/>
      <c r="T22" s="44"/>
      <c r="U22" s="1"/>
      <c r="V22" s="44"/>
      <c r="W22" s="1"/>
      <c r="X22" s="44"/>
      <c r="Y22" s="43"/>
      <c r="Z22"/>
      <c r="AA22" s="8"/>
      <c r="AB22" s="8"/>
      <c r="AC22" s="8"/>
      <c r="AD22" s="38"/>
    </row>
    <row r="23" spans="1:34" s="3" customFormat="1" x14ac:dyDescent="0.25">
      <c r="A23" s="8">
        <v>17</v>
      </c>
      <c r="B23" s="8" t="s">
        <v>61</v>
      </c>
      <c r="C23" s="15">
        <v>45394</v>
      </c>
      <c r="D23" s="9">
        <v>0.1</v>
      </c>
      <c r="E23" s="8">
        <v>62.62</v>
      </c>
      <c r="F23" s="10">
        <v>38</v>
      </c>
      <c r="G23" s="26">
        <f t="shared" ref="G23:G28" si="27">F23*AD23</f>
        <v>174.37777777777777</v>
      </c>
      <c r="H23" s="10">
        <v>32</v>
      </c>
      <c r="I23" s="10">
        <v>85</v>
      </c>
      <c r="J23" s="46"/>
      <c r="K23" s="1">
        <f>I23-H23</f>
        <v>53</v>
      </c>
      <c r="L23" s="44"/>
      <c r="M23" s="43">
        <f>K23/G23</f>
        <v>0.30393781062826558</v>
      </c>
      <c r="N23" s="14">
        <f>K23-AA23</f>
        <v>0</v>
      </c>
      <c r="O23" s="2">
        <f>(K23-AA23)/G23</f>
        <v>0</v>
      </c>
      <c r="P23" s="11">
        <v>4.2175925925925929E-2</v>
      </c>
      <c r="Q23" s="11"/>
      <c r="R23" s="10">
        <v>1870</v>
      </c>
      <c r="S23" s="10">
        <v>1845</v>
      </c>
      <c r="T23" s="46"/>
      <c r="U23" s="1">
        <f>R23-S23</f>
        <v>25</v>
      </c>
      <c r="V23" s="44"/>
      <c r="W23" s="1">
        <f t="shared" ref="W23:W28" si="28">K23+U23</f>
        <v>78</v>
      </c>
      <c r="X23" s="44"/>
      <c r="Y23" s="43">
        <f>W23/G23</f>
        <v>0.44730470243405124</v>
      </c>
      <c r="Z23" s="2">
        <f>(W23-AA23)/G23</f>
        <v>0.14336689180578566</v>
      </c>
      <c r="AA23" s="8">
        <v>53</v>
      </c>
      <c r="AB23" s="8">
        <v>3</v>
      </c>
      <c r="AC23" s="8"/>
      <c r="AD23" s="38">
        <f>AD134</f>
        <v>4.5888888888888886</v>
      </c>
    </row>
    <row r="24" spans="1:34" s="3" customFormat="1" x14ac:dyDescent="0.25">
      <c r="A24" s="8"/>
      <c r="B24" s="8"/>
      <c r="C24" s="8"/>
      <c r="D24" s="9"/>
      <c r="E24" s="8"/>
      <c r="F24" s="10">
        <v>0</v>
      </c>
      <c r="G24" s="26">
        <f t="shared" si="27"/>
        <v>0</v>
      </c>
      <c r="H24" s="10"/>
      <c r="I24" s="10">
        <v>32</v>
      </c>
      <c r="J24" s="44">
        <f>I24-H23</f>
        <v>0</v>
      </c>
      <c r="K24" s="1">
        <f>I24-H23</f>
        <v>0</v>
      </c>
      <c r="L24" s="44"/>
      <c r="M24" s="43"/>
      <c r="N24" s="2"/>
      <c r="O24" s="2"/>
      <c r="P24" s="11">
        <v>0</v>
      </c>
      <c r="Q24" s="11"/>
      <c r="R24" s="10"/>
      <c r="S24" s="10">
        <v>1870</v>
      </c>
      <c r="T24" s="44">
        <f>R23-S24</f>
        <v>0</v>
      </c>
      <c r="U24" s="1">
        <f>R23-S24</f>
        <v>0</v>
      </c>
      <c r="V24" s="44">
        <f>J24+T24</f>
        <v>0</v>
      </c>
      <c r="W24" s="1">
        <f t="shared" si="28"/>
        <v>0</v>
      </c>
      <c r="X24" s="44"/>
      <c r="Y24" s="43"/>
      <c r="Z24"/>
      <c r="AA24" s="8"/>
      <c r="AB24" s="8"/>
      <c r="AC24" s="8"/>
      <c r="AD24" s="38"/>
    </row>
    <row r="25" spans="1:34" s="3" customFormat="1" x14ac:dyDescent="0.25">
      <c r="A25" s="8"/>
      <c r="B25" s="8"/>
      <c r="C25" s="8"/>
      <c r="D25" s="9"/>
      <c r="E25" s="8"/>
      <c r="F25" s="10">
        <v>5</v>
      </c>
      <c r="G25" s="26">
        <f t="shared" si="27"/>
        <v>23.5</v>
      </c>
      <c r="H25" s="10"/>
      <c r="I25" s="10">
        <v>49</v>
      </c>
      <c r="J25" s="44">
        <f>I25-I24</f>
        <v>17</v>
      </c>
      <c r="K25" s="1">
        <f>I25-H23</f>
        <v>17</v>
      </c>
      <c r="L25" s="45">
        <f>(K25-K24)/(G25-G24)</f>
        <v>0.72340425531914898</v>
      </c>
      <c r="M25" s="43">
        <f>(J24+J25)/(G25)</f>
        <v>0.72340425531914898</v>
      </c>
      <c r="N25" s="2"/>
      <c r="O25" s="2"/>
      <c r="P25" s="11">
        <v>5.9259259259259256E-3</v>
      </c>
      <c r="Q25" s="11">
        <f>P25-P24</f>
        <v>5.9259259259259256E-3</v>
      </c>
      <c r="R25" s="10"/>
      <c r="S25" s="10">
        <v>1865</v>
      </c>
      <c r="T25" s="44">
        <f>S24-S25</f>
        <v>5</v>
      </c>
      <c r="U25" s="1">
        <f>R23-S25</f>
        <v>5</v>
      </c>
      <c r="V25" s="44">
        <f t="shared" ref="V25:V28" si="29">J25+T25</f>
        <v>22</v>
      </c>
      <c r="W25" s="1">
        <f t="shared" si="28"/>
        <v>22</v>
      </c>
      <c r="X25" s="45">
        <f>V25/(G25-G24)</f>
        <v>0.93617021276595747</v>
      </c>
      <c r="Y25" s="43">
        <f>W25/G25</f>
        <v>0.93617021276595747</v>
      </c>
      <c r="Z25"/>
      <c r="AA25" s="8"/>
      <c r="AB25" s="8"/>
      <c r="AC25" s="8"/>
      <c r="AD25" s="38">
        <f>AD132</f>
        <v>4.7</v>
      </c>
      <c r="AE25" s="2">
        <f>K25/W25</f>
        <v>0.77272727272727271</v>
      </c>
    </row>
    <row r="26" spans="1:34" s="3" customFormat="1" x14ac:dyDescent="0.25">
      <c r="A26" s="8"/>
      <c r="B26" s="8"/>
      <c r="C26" s="8"/>
      <c r="D26" s="9"/>
      <c r="E26" s="8"/>
      <c r="F26" s="10">
        <v>10</v>
      </c>
      <c r="G26" s="26">
        <f t="shared" si="27"/>
        <v>46</v>
      </c>
      <c r="H26" s="10"/>
      <c r="I26" s="10">
        <v>65</v>
      </c>
      <c r="J26" s="44">
        <f t="shared" ref="J26:J28" si="30">I26-I25</f>
        <v>16</v>
      </c>
      <c r="K26" s="1">
        <f>I26-H23</f>
        <v>33</v>
      </c>
      <c r="L26" s="45">
        <f t="shared" ref="L26:L28" si="31">(K26-K25)/(G26-G25)</f>
        <v>0.71111111111111114</v>
      </c>
      <c r="M26" s="43">
        <f>(J24+J25+J26)/(G26)</f>
        <v>0.71739130434782605</v>
      </c>
      <c r="N26" s="2"/>
      <c r="O26" s="2"/>
      <c r="P26" s="11">
        <v>1.1377314814814814E-2</v>
      </c>
      <c r="Q26" s="11">
        <f t="shared" ref="Q26:Q28" si="32">P26-P25</f>
        <v>5.4513888888888884E-3</v>
      </c>
      <c r="R26" s="10"/>
      <c r="S26" s="10">
        <v>1861</v>
      </c>
      <c r="T26" s="44">
        <f>S25-S26</f>
        <v>4</v>
      </c>
      <c r="U26" s="1">
        <f>R23-S26</f>
        <v>9</v>
      </c>
      <c r="V26" s="44">
        <f t="shared" si="29"/>
        <v>20</v>
      </c>
      <c r="W26" s="1">
        <f t="shared" si="28"/>
        <v>42</v>
      </c>
      <c r="X26" s="45">
        <f t="shared" ref="X26:X28" si="33">V26/(G26-G25)</f>
        <v>0.88888888888888884</v>
      </c>
      <c r="Y26" s="43">
        <f>W26/G26</f>
        <v>0.91304347826086951</v>
      </c>
      <c r="Z26"/>
      <c r="AA26" s="8"/>
      <c r="AB26" s="8"/>
      <c r="AC26" s="8"/>
      <c r="AD26" s="38">
        <f t="shared" ref="AD26:AD27" si="34">AD133</f>
        <v>4.5999999999999996</v>
      </c>
      <c r="AE26" s="2">
        <f t="shared" ref="AE26:AE28" si="35">K26/W26</f>
        <v>0.7857142857142857</v>
      </c>
    </row>
    <row r="27" spans="1:34" s="3" customFormat="1" x14ac:dyDescent="0.25">
      <c r="A27" s="8"/>
      <c r="B27" s="8"/>
      <c r="C27" s="8"/>
      <c r="D27" s="9"/>
      <c r="E27" s="8"/>
      <c r="F27" s="10">
        <v>15</v>
      </c>
      <c r="G27" s="26">
        <f t="shared" si="27"/>
        <v>68.833333333333329</v>
      </c>
      <c r="H27" s="10"/>
      <c r="I27" s="10">
        <v>72</v>
      </c>
      <c r="J27" s="44">
        <f t="shared" si="30"/>
        <v>7</v>
      </c>
      <c r="K27" s="1">
        <f>I27-H23</f>
        <v>40</v>
      </c>
      <c r="L27" s="45">
        <f t="shared" si="31"/>
        <v>0.3065693430656935</v>
      </c>
      <c r="M27" s="43">
        <f>(J24+J25+J26+J27)/(G27)</f>
        <v>0.58111380145278457</v>
      </c>
      <c r="N27" s="2"/>
      <c r="O27" s="2"/>
      <c r="P27" s="11">
        <v>1.6724537037037038E-2</v>
      </c>
      <c r="Q27" s="11">
        <f t="shared" si="32"/>
        <v>5.3472222222222237E-3</v>
      </c>
      <c r="R27" s="10"/>
      <c r="S27" s="10">
        <v>1858</v>
      </c>
      <c r="T27" s="44">
        <f>S26-S27</f>
        <v>3</v>
      </c>
      <c r="U27" s="1">
        <f>R23-S27</f>
        <v>12</v>
      </c>
      <c r="V27" s="44">
        <f t="shared" si="29"/>
        <v>10</v>
      </c>
      <c r="W27" s="1">
        <f t="shared" si="28"/>
        <v>52</v>
      </c>
      <c r="X27" s="45">
        <f t="shared" si="33"/>
        <v>0.43795620437956212</v>
      </c>
      <c r="Y27" s="43">
        <f>W27/G27</f>
        <v>0.75544794188861986</v>
      </c>
      <c r="Z27"/>
      <c r="AA27" s="8"/>
      <c r="AB27" s="8"/>
      <c r="AC27" s="8"/>
      <c r="AD27" s="38">
        <f t="shared" si="34"/>
        <v>4.5888888888888886</v>
      </c>
      <c r="AE27" s="2">
        <f t="shared" si="35"/>
        <v>0.76923076923076927</v>
      </c>
    </row>
    <row r="28" spans="1:34" s="3" customFormat="1" x14ac:dyDescent="0.25">
      <c r="A28" s="8"/>
      <c r="B28" s="8"/>
      <c r="C28" s="8"/>
      <c r="D28" s="9"/>
      <c r="E28" s="8"/>
      <c r="F28" s="10">
        <v>20</v>
      </c>
      <c r="G28" s="26">
        <f t="shared" si="27"/>
        <v>91.777777777777771</v>
      </c>
      <c r="H28" s="10"/>
      <c r="I28" s="10">
        <v>74</v>
      </c>
      <c r="J28" s="44">
        <f t="shared" si="30"/>
        <v>2</v>
      </c>
      <c r="K28" s="1">
        <f>I28-H23</f>
        <v>42</v>
      </c>
      <c r="L28" s="45">
        <f t="shared" si="31"/>
        <v>8.7167070217917683E-2</v>
      </c>
      <c r="M28" s="43">
        <f>(J24+J25+J26+J27+J28)/(G28)</f>
        <v>0.45762711864406785</v>
      </c>
      <c r="N28" s="2"/>
      <c r="O28" s="2"/>
      <c r="P28" s="11">
        <v>2.2129629629629631E-2</v>
      </c>
      <c r="Q28" s="11">
        <f t="shared" si="32"/>
        <v>5.4050925925925933E-3</v>
      </c>
      <c r="R28" s="10"/>
      <c r="S28" s="10">
        <v>1855</v>
      </c>
      <c r="T28" s="44">
        <f>S27-S28</f>
        <v>3</v>
      </c>
      <c r="U28" s="1">
        <f>R23-S28</f>
        <v>15</v>
      </c>
      <c r="V28" s="44">
        <f t="shared" si="29"/>
        <v>5</v>
      </c>
      <c r="W28" s="1">
        <f t="shared" si="28"/>
        <v>57</v>
      </c>
      <c r="X28" s="45">
        <f t="shared" si="33"/>
        <v>0.21791767554479421</v>
      </c>
      <c r="Y28" s="43">
        <f>W28/G28</f>
        <v>0.62106537530266348</v>
      </c>
      <c r="Z28"/>
      <c r="AA28" s="8"/>
      <c r="AB28" s="8"/>
      <c r="AC28" s="8"/>
      <c r="AD28" s="38">
        <f>AD134</f>
        <v>4.5888888888888886</v>
      </c>
      <c r="AE28" s="2">
        <f t="shared" si="35"/>
        <v>0.73684210526315785</v>
      </c>
      <c r="AF28">
        <f>1-(K28/G28)</f>
        <v>0.54237288135593209</v>
      </c>
      <c r="AG28">
        <f>1-((K28)/(W28))</f>
        <v>0.26315789473684215</v>
      </c>
      <c r="AH28">
        <f>1-((W28/G28))</f>
        <v>0.37893462469733652</v>
      </c>
    </row>
    <row r="29" spans="1:34" s="3" customFormat="1" x14ac:dyDescent="0.25">
      <c r="A29" s="8"/>
      <c r="B29" s="8"/>
      <c r="C29" s="8"/>
      <c r="D29" s="9"/>
      <c r="E29" s="8"/>
      <c r="F29" s="10"/>
      <c r="G29"/>
      <c r="H29" s="10"/>
      <c r="I29" s="10"/>
      <c r="J29" s="44"/>
      <c r="K29" s="1"/>
      <c r="L29" s="44"/>
      <c r="M29" s="43"/>
      <c r="N29" s="2"/>
      <c r="O29" s="2"/>
      <c r="P29" s="11"/>
      <c r="Q29" s="11"/>
      <c r="R29" s="10"/>
      <c r="S29" s="10"/>
      <c r="T29" s="44"/>
      <c r="U29" s="1"/>
      <c r="V29" s="44"/>
      <c r="W29" s="1"/>
      <c r="X29" s="44"/>
      <c r="Y29" s="43"/>
      <c r="Z29"/>
      <c r="AA29" s="8"/>
      <c r="AB29" s="8"/>
      <c r="AC29" s="8"/>
      <c r="AD29" s="38"/>
    </row>
    <row r="30" spans="1:34" s="3" customFormat="1" x14ac:dyDescent="0.25">
      <c r="A30" s="8">
        <v>18</v>
      </c>
      <c r="B30" s="8" t="s">
        <v>62</v>
      </c>
      <c r="C30" s="15">
        <v>45394</v>
      </c>
      <c r="D30" s="9">
        <v>0.1</v>
      </c>
      <c r="E30" s="8">
        <v>62.7</v>
      </c>
      <c r="F30" s="10">
        <v>40</v>
      </c>
      <c r="G30" s="26">
        <f t="shared" ref="G30:G35" si="36">F30*AD30</f>
        <v>183.55555555555554</v>
      </c>
      <c r="H30" s="10">
        <v>31</v>
      </c>
      <c r="I30" s="10">
        <v>76</v>
      </c>
      <c r="J30" s="46"/>
      <c r="K30" s="1">
        <f>I30-H30</f>
        <v>45</v>
      </c>
      <c r="L30" s="44"/>
      <c r="M30" s="43">
        <f>K30/G30</f>
        <v>0.24515738498789347</v>
      </c>
      <c r="N30" s="14">
        <f>K30-AA30</f>
        <v>2</v>
      </c>
      <c r="O30" s="2">
        <f>(K30-AA30)/G30</f>
        <v>1.089588377723971E-2</v>
      </c>
      <c r="P30" s="11">
        <v>4.4548611111111108E-2</v>
      </c>
      <c r="Q30" s="11"/>
      <c r="R30" s="10">
        <v>1870</v>
      </c>
      <c r="S30" s="10">
        <v>1841</v>
      </c>
      <c r="T30" s="46"/>
      <c r="U30" s="1">
        <f>R30-S30</f>
        <v>29</v>
      </c>
      <c r="V30" s="44"/>
      <c r="W30" s="1">
        <f t="shared" ref="W30:W35" si="37">K30+U30</f>
        <v>74</v>
      </c>
      <c r="X30" s="44"/>
      <c r="Y30" s="43">
        <f>W30/G30</f>
        <v>0.40314769975786929</v>
      </c>
      <c r="Z30" s="2">
        <f>(W30-AA30)/G30</f>
        <v>0.16888619854721551</v>
      </c>
      <c r="AA30" s="8">
        <v>43</v>
      </c>
      <c r="AB30" s="8">
        <v>3</v>
      </c>
      <c r="AC30" s="8"/>
      <c r="AD30" s="38">
        <f>AD134</f>
        <v>4.5888888888888886</v>
      </c>
    </row>
    <row r="31" spans="1:34" s="3" customFormat="1" x14ac:dyDescent="0.25">
      <c r="A31" s="8"/>
      <c r="B31" s="8"/>
      <c r="C31" s="8"/>
      <c r="D31" s="9"/>
      <c r="E31" s="8"/>
      <c r="F31" s="10">
        <v>0</v>
      </c>
      <c r="G31" s="26">
        <f t="shared" si="36"/>
        <v>0</v>
      </c>
      <c r="H31" s="10"/>
      <c r="I31" s="10">
        <v>31</v>
      </c>
      <c r="J31" s="44">
        <f>I31-H30</f>
        <v>0</v>
      </c>
      <c r="K31" s="1">
        <f>I31-H30</f>
        <v>0</v>
      </c>
      <c r="L31" s="44"/>
      <c r="M31" s="43"/>
      <c r="N31" s="2"/>
      <c r="O31" s="2"/>
      <c r="P31" s="11">
        <v>0</v>
      </c>
      <c r="Q31" s="11"/>
      <c r="R31" s="10"/>
      <c r="S31" s="10">
        <v>1870</v>
      </c>
      <c r="T31" s="44">
        <f>R30-S31</f>
        <v>0</v>
      </c>
      <c r="U31" s="1">
        <f>R30-S31</f>
        <v>0</v>
      </c>
      <c r="V31" s="44">
        <f>J31+T31</f>
        <v>0</v>
      </c>
      <c r="W31" s="1">
        <f t="shared" si="37"/>
        <v>0</v>
      </c>
      <c r="X31" s="44"/>
      <c r="Y31" s="43"/>
      <c r="Z31"/>
      <c r="AA31" s="8"/>
      <c r="AB31" s="8"/>
      <c r="AC31" s="8"/>
      <c r="AD31" s="38"/>
    </row>
    <row r="32" spans="1:34" s="3" customFormat="1" x14ac:dyDescent="0.25">
      <c r="A32" s="8"/>
      <c r="B32" s="8"/>
      <c r="C32" s="8"/>
      <c r="D32" s="9"/>
      <c r="E32" s="8"/>
      <c r="F32" s="10">
        <v>5</v>
      </c>
      <c r="G32" s="26">
        <f t="shared" si="36"/>
        <v>23.5</v>
      </c>
      <c r="H32" s="10"/>
      <c r="I32" s="10">
        <v>48</v>
      </c>
      <c r="J32" s="44">
        <f>I32-I31</f>
        <v>17</v>
      </c>
      <c r="K32" s="1">
        <f>I32-H30</f>
        <v>17</v>
      </c>
      <c r="L32" s="45">
        <f>(K32-K31)/(G32-G31)</f>
        <v>0.72340425531914898</v>
      </c>
      <c r="M32" s="43">
        <f>(J31+J32)/(G32)</f>
        <v>0.72340425531914898</v>
      </c>
      <c r="N32" s="2"/>
      <c r="O32" s="2"/>
      <c r="P32" s="11">
        <v>5.6828703703703702E-3</v>
      </c>
      <c r="Q32" s="11">
        <f>P32-P31</f>
        <v>5.6828703703703702E-3</v>
      </c>
      <c r="R32" s="10"/>
      <c r="S32" s="10">
        <v>1865</v>
      </c>
      <c r="T32" s="44">
        <f>S31-S32</f>
        <v>5</v>
      </c>
      <c r="U32" s="1">
        <f>R30-S32</f>
        <v>5</v>
      </c>
      <c r="V32" s="44">
        <f t="shared" ref="V32:V35" si="38">J32+T32</f>
        <v>22</v>
      </c>
      <c r="W32" s="1">
        <f t="shared" si="37"/>
        <v>22</v>
      </c>
      <c r="X32" s="45">
        <f>V32/(G32-G31)</f>
        <v>0.93617021276595747</v>
      </c>
      <c r="Y32" s="43">
        <f>W32/G32</f>
        <v>0.93617021276595747</v>
      </c>
      <c r="Z32"/>
      <c r="AA32" s="8"/>
      <c r="AB32" s="8"/>
      <c r="AC32" s="8"/>
      <c r="AD32" s="38">
        <f>AD132</f>
        <v>4.7</v>
      </c>
      <c r="AE32" s="2">
        <f>K32/W32</f>
        <v>0.77272727272727271</v>
      </c>
    </row>
    <row r="33" spans="1:34" s="3" customFormat="1" x14ac:dyDescent="0.25">
      <c r="A33" s="8"/>
      <c r="B33" s="8"/>
      <c r="C33" s="8"/>
      <c r="D33" s="9"/>
      <c r="E33" s="8"/>
      <c r="F33" s="10">
        <v>10</v>
      </c>
      <c r="G33" s="26">
        <f t="shared" si="36"/>
        <v>46</v>
      </c>
      <c r="H33" s="10"/>
      <c r="I33" s="10">
        <v>62</v>
      </c>
      <c r="J33" s="44">
        <f t="shared" ref="J33:J35" si="39">I33-I32</f>
        <v>14</v>
      </c>
      <c r="K33" s="1">
        <f>I33-H30</f>
        <v>31</v>
      </c>
      <c r="L33" s="45">
        <f t="shared" ref="L33:L35" si="40">(K33-K32)/(G33-G32)</f>
        <v>0.62222222222222223</v>
      </c>
      <c r="M33" s="43">
        <f>(J31+J32+J33)/(G33)</f>
        <v>0.67391304347826086</v>
      </c>
      <c r="N33" s="2"/>
      <c r="O33" s="2"/>
      <c r="P33" s="11">
        <v>1.1203703703703704E-2</v>
      </c>
      <c r="Q33" s="11">
        <f t="shared" ref="Q33:Q35" si="41">P33-P32</f>
        <v>5.5208333333333333E-3</v>
      </c>
      <c r="R33" s="10"/>
      <c r="S33" s="10">
        <v>1861</v>
      </c>
      <c r="T33" s="44">
        <f>S32-S33</f>
        <v>4</v>
      </c>
      <c r="U33" s="1">
        <f>R30-S33</f>
        <v>9</v>
      </c>
      <c r="V33" s="44">
        <f t="shared" si="38"/>
        <v>18</v>
      </c>
      <c r="W33" s="1">
        <f t="shared" si="37"/>
        <v>40</v>
      </c>
      <c r="X33" s="45">
        <f t="shared" ref="X33:X35" si="42">V33/(G33-G32)</f>
        <v>0.8</v>
      </c>
      <c r="Y33" s="43">
        <f>W33/G33</f>
        <v>0.86956521739130432</v>
      </c>
      <c r="Z33"/>
      <c r="AA33" s="8"/>
      <c r="AB33" s="8"/>
      <c r="AC33" s="8"/>
      <c r="AD33" s="38">
        <f t="shared" ref="AD33:AD34" si="43">AD133</f>
        <v>4.5999999999999996</v>
      </c>
      <c r="AE33" s="2">
        <f t="shared" ref="AE33:AE35" si="44">K33/W33</f>
        <v>0.77500000000000002</v>
      </c>
    </row>
    <row r="34" spans="1:34" s="3" customFormat="1" x14ac:dyDescent="0.25">
      <c r="A34" s="8"/>
      <c r="B34" s="8"/>
      <c r="C34" s="8"/>
      <c r="D34" s="9"/>
      <c r="E34" s="8"/>
      <c r="F34" s="10">
        <v>15</v>
      </c>
      <c r="G34" s="26">
        <f t="shared" si="36"/>
        <v>68.833333333333329</v>
      </c>
      <c r="H34" s="10"/>
      <c r="I34" s="10">
        <v>66</v>
      </c>
      <c r="J34" s="44">
        <f t="shared" si="39"/>
        <v>4</v>
      </c>
      <c r="K34" s="1">
        <f>I34-H30</f>
        <v>35</v>
      </c>
      <c r="L34" s="45">
        <f t="shared" si="40"/>
        <v>0.17518248175182485</v>
      </c>
      <c r="M34" s="43">
        <f>(J31+J32+J33+J34)/(G34)</f>
        <v>0.50847457627118653</v>
      </c>
      <c r="N34" s="2"/>
      <c r="O34" s="2"/>
      <c r="P34" s="11">
        <v>1.6909722222222222E-2</v>
      </c>
      <c r="Q34" s="11">
        <f t="shared" si="41"/>
        <v>5.7060185185185183E-3</v>
      </c>
      <c r="R34" s="10"/>
      <c r="S34" s="10">
        <v>1857</v>
      </c>
      <c r="T34" s="44">
        <f>S33-S34</f>
        <v>4</v>
      </c>
      <c r="U34" s="1">
        <f>R30-S34</f>
        <v>13</v>
      </c>
      <c r="V34" s="44">
        <f t="shared" si="38"/>
        <v>8</v>
      </c>
      <c r="W34" s="1">
        <f t="shared" si="37"/>
        <v>48</v>
      </c>
      <c r="X34" s="45">
        <f t="shared" si="42"/>
        <v>0.35036496350364971</v>
      </c>
      <c r="Y34" s="43">
        <f>W34/G34</f>
        <v>0.69733656174334147</v>
      </c>
      <c r="Z34"/>
      <c r="AA34" s="8"/>
      <c r="AB34" s="8"/>
      <c r="AC34" s="8"/>
      <c r="AD34" s="38">
        <f t="shared" si="43"/>
        <v>4.5888888888888886</v>
      </c>
      <c r="AE34" s="2">
        <f t="shared" si="44"/>
        <v>0.72916666666666663</v>
      </c>
    </row>
    <row r="35" spans="1:34" s="3" customFormat="1" x14ac:dyDescent="0.25">
      <c r="A35" s="8"/>
      <c r="B35" s="8"/>
      <c r="C35" s="8"/>
      <c r="D35" s="9"/>
      <c r="E35" s="8"/>
      <c r="F35" s="10">
        <v>20</v>
      </c>
      <c r="G35" s="26">
        <f t="shared" si="36"/>
        <v>91.777777777777771</v>
      </c>
      <c r="H35" s="10"/>
      <c r="I35" s="10">
        <v>69</v>
      </c>
      <c r="J35" s="44">
        <f t="shared" si="39"/>
        <v>3</v>
      </c>
      <c r="K35" s="1">
        <f>I35-H30</f>
        <v>38</v>
      </c>
      <c r="L35" s="45">
        <f t="shared" si="40"/>
        <v>0.13075060532687652</v>
      </c>
      <c r="M35" s="43">
        <f>(J31+J32+J33+J34+J35)/(G35)</f>
        <v>0.41404358353510901</v>
      </c>
      <c r="N35" s="2"/>
      <c r="O35" s="2"/>
      <c r="P35" s="11">
        <v>2.2337962962962962E-2</v>
      </c>
      <c r="Q35" s="11">
        <f t="shared" si="41"/>
        <v>5.4282407407407404E-3</v>
      </c>
      <c r="R35" s="10"/>
      <c r="S35" s="10">
        <v>1854</v>
      </c>
      <c r="T35" s="44">
        <f>S34-S35</f>
        <v>3</v>
      </c>
      <c r="U35" s="1">
        <f>R30-S35</f>
        <v>16</v>
      </c>
      <c r="V35" s="44">
        <f t="shared" si="38"/>
        <v>6</v>
      </c>
      <c r="W35" s="1">
        <f t="shared" si="37"/>
        <v>54</v>
      </c>
      <c r="X35" s="45">
        <f t="shared" si="42"/>
        <v>0.26150121065375304</v>
      </c>
      <c r="Y35" s="43">
        <f>W35/G35</f>
        <v>0.58837772397094434</v>
      </c>
      <c r="Z35"/>
      <c r="AA35" s="8"/>
      <c r="AB35" s="8"/>
      <c r="AC35" s="8"/>
      <c r="AD35" s="38">
        <f>AD134</f>
        <v>4.5888888888888886</v>
      </c>
      <c r="AE35" s="2">
        <f t="shared" si="44"/>
        <v>0.70370370370370372</v>
      </c>
      <c r="AF35">
        <f>1-(K35/G35)</f>
        <v>0.58595641646489094</v>
      </c>
      <c r="AG35">
        <f>1-((K35)/(W35))</f>
        <v>0.29629629629629628</v>
      </c>
      <c r="AH35">
        <f>1-((W35/G35))</f>
        <v>0.41162227602905566</v>
      </c>
    </row>
    <row r="36" spans="1:34" s="3" customFormat="1" x14ac:dyDescent="0.25">
      <c r="A36" s="8"/>
      <c r="B36" s="8"/>
      <c r="C36" s="8"/>
      <c r="D36" s="9"/>
      <c r="E36" s="8"/>
      <c r="F36" s="10"/>
      <c r="G36"/>
      <c r="H36" s="10"/>
      <c r="I36" s="10"/>
      <c r="J36" s="44"/>
      <c r="K36" s="1"/>
      <c r="L36" s="44"/>
      <c r="M36" s="43"/>
      <c r="N36" s="2"/>
      <c r="O36" s="2"/>
      <c r="P36" s="11"/>
      <c r="Q36" s="11"/>
      <c r="R36" s="10"/>
      <c r="S36" s="10"/>
      <c r="T36" s="44"/>
      <c r="U36" s="1"/>
      <c r="V36" s="44"/>
      <c r="W36" s="1"/>
      <c r="X36" s="44"/>
      <c r="Y36" s="43"/>
      <c r="Z36"/>
      <c r="AA36" s="8"/>
      <c r="AB36" s="8"/>
      <c r="AC36" s="8"/>
      <c r="AD36" s="38"/>
    </row>
    <row r="37" spans="1:34" s="3" customFormat="1" x14ac:dyDescent="0.25">
      <c r="A37" s="8">
        <v>19</v>
      </c>
      <c r="B37" s="8" t="s">
        <v>63</v>
      </c>
      <c r="C37" s="15">
        <v>45394</v>
      </c>
      <c r="D37" s="9">
        <v>0.1</v>
      </c>
      <c r="E37" s="8">
        <v>65.69</v>
      </c>
      <c r="F37" s="10">
        <v>37</v>
      </c>
      <c r="G37" s="26">
        <f t="shared" ref="G37:G42" si="45">F37*AD37</f>
        <v>169.78888888888889</v>
      </c>
      <c r="H37" s="10">
        <v>28</v>
      </c>
      <c r="I37" s="10">
        <v>90</v>
      </c>
      <c r="J37" s="46"/>
      <c r="K37" s="1">
        <f>I37-H37</f>
        <v>62</v>
      </c>
      <c r="L37" s="44"/>
      <c r="M37" s="43">
        <f>K37/G37</f>
        <v>0.36515934821019569</v>
      </c>
      <c r="N37" s="14">
        <f>K37-AA37</f>
        <v>-2</v>
      </c>
      <c r="O37" s="2">
        <f>(K37-AA37)/G37</f>
        <v>-1.1779333813232118E-2</v>
      </c>
      <c r="P37" s="11">
        <v>4.2627314814814812E-2</v>
      </c>
      <c r="Q37" s="11"/>
      <c r="R37" s="10">
        <v>1871</v>
      </c>
      <c r="S37" s="10">
        <v>1841</v>
      </c>
      <c r="T37" s="46"/>
      <c r="U37" s="1">
        <f>R37-S37</f>
        <v>30</v>
      </c>
      <c r="V37" s="44"/>
      <c r="W37" s="1">
        <f t="shared" ref="W37:W42" si="46">K37+U37</f>
        <v>92</v>
      </c>
      <c r="X37" s="44"/>
      <c r="Y37" s="43">
        <f>W37/G37</f>
        <v>0.5418493554086774</v>
      </c>
      <c r="Z37" s="2">
        <f>(W37-AA37)/G37</f>
        <v>0.16491067338524965</v>
      </c>
      <c r="AA37" s="8">
        <v>64</v>
      </c>
      <c r="AB37" s="8">
        <v>3</v>
      </c>
      <c r="AC37" s="8"/>
      <c r="AD37" s="38">
        <f>AD134</f>
        <v>4.5888888888888886</v>
      </c>
    </row>
    <row r="38" spans="1:34" s="3" customFormat="1" x14ac:dyDescent="0.25">
      <c r="A38" s="8"/>
      <c r="B38" s="8"/>
      <c r="C38" s="8"/>
      <c r="D38" s="9"/>
      <c r="E38" s="8"/>
      <c r="F38" s="10">
        <v>0</v>
      </c>
      <c r="G38" s="26">
        <f t="shared" si="45"/>
        <v>0</v>
      </c>
      <c r="H38" s="10"/>
      <c r="I38" s="10">
        <v>28</v>
      </c>
      <c r="J38" s="44">
        <f>I38-H37</f>
        <v>0</v>
      </c>
      <c r="K38" s="1">
        <f>I38-H37</f>
        <v>0</v>
      </c>
      <c r="L38" s="44"/>
      <c r="M38" s="43"/>
      <c r="N38" s="2"/>
      <c r="O38" s="2"/>
      <c r="P38" s="11">
        <v>0</v>
      </c>
      <c r="Q38" s="11"/>
      <c r="R38" s="10"/>
      <c r="S38" s="10">
        <v>1871</v>
      </c>
      <c r="T38" s="44">
        <f>R37-S38</f>
        <v>0</v>
      </c>
      <c r="U38" s="1">
        <f>R37-S38</f>
        <v>0</v>
      </c>
      <c r="V38" s="44">
        <f>J38+T38</f>
        <v>0</v>
      </c>
      <c r="W38" s="1">
        <f t="shared" si="46"/>
        <v>0</v>
      </c>
      <c r="X38" s="44"/>
      <c r="Y38" s="43"/>
      <c r="Z38"/>
      <c r="AA38" s="8"/>
      <c r="AB38" s="8"/>
      <c r="AC38" s="8"/>
      <c r="AD38" s="38"/>
    </row>
    <row r="39" spans="1:34" s="3" customFormat="1" x14ac:dyDescent="0.25">
      <c r="A39" s="8"/>
      <c r="B39" s="8"/>
      <c r="C39" s="8"/>
      <c r="D39" s="9"/>
      <c r="E39" s="8"/>
      <c r="F39" s="10">
        <v>5</v>
      </c>
      <c r="G39" s="26">
        <f t="shared" si="45"/>
        <v>23.5</v>
      </c>
      <c r="H39" s="10"/>
      <c r="I39" s="10">
        <v>48</v>
      </c>
      <c r="J39" s="44">
        <f>I39-I38</f>
        <v>20</v>
      </c>
      <c r="K39" s="1">
        <f>I39-H37</f>
        <v>20</v>
      </c>
      <c r="L39" s="45">
        <f>(K39-K38)/(G39-G38)</f>
        <v>0.85106382978723405</v>
      </c>
      <c r="M39" s="43">
        <f>(J38+J39)/(G39)</f>
        <v>0.85106382978723405</v>
      </c>
      <c r="N39" s="2"/>
      <c r="O39" s="2"/>
      <c r="P39" s="11">
        <v>5.7754629629629631E-3</v>
      </c>
      <c r="Q39" s="11">
        <f>P39-P38</f>
        <v>5.7754629629629631E-3</v>
      </c>
      <c r="R39" s="10"/>
      <c r="S39" s="10">
        <v>1865</v>
      </c>
      <c r="T39" s="44">
        <f>S38-S39</f>
        <v>6</v>
      </c>
      <c r="U39" s="1">
        <f>R37-S39</f>
        <v>6</v>
      </c>
      <c r="V39" s="44">
        <f t="shared" ref="V39:V42" si="47">J39+T39</f>
        <v>26</v>
      </c>
      <c r="W39" s="1">
        <f t="shared" si="46"/>
        <v>26</v>
      </c>
      <c r="X39" s="45">
        <f>V39/(G39-G38)</f>
        <v>1.1063829787234043</v>
      </c>
      <c r="Y39" s="43">
        <f>W39/G39</f>
        <v>1.1063829787234043</v>
      </c>
      <c r="Z39"/>
      <c r="AA39" s="8"/>
      <c r="AB39" s="8"/>
      <c r="AC39" s="8"/>
      <c r="AD39" s="38">
        <f>AD132</f>
        <v>4.7</v>
      </c>
      <c r="AE39" s="2">
        <f>K39/W39</f>
        <v>0.76923076923076927</v>
      </c>
    </row>
    <row r="40" spans="1:34" s="3" customFormat="1" x14ac:dyDescent="0.25">
      <c r="A40" s="8"/>
      <c r="B40" s="8"/>
      <c r="C40" s="8"/>
      <c r="D40" s="9"/>
      <c r="E40" s="8"/>
      <c r="F40" s="10">
        <v>10</v>
      </c>
      <c r="G40" s="26">
        <f t="shared" si="45"/>
        <v>46</v>
      </c>
      <c r="H40" s="10"/>
      <c r="I40" s="10">
        <v>64</v>
      </c>
      <c r="J40" s="44">
        <f t="shared" ref="J40:J42" si="48">I40-I39</f>
        <v>16</v>
      </c>
      <c r="K40" s="1">
        <f>I40-H37</f>
        <v>36</v>
      </c>
      <c r="L40" s="45">
        <f t="shared" ref="L40:L42" si="49">(K40-K39)/(G40-G39)</f>
        <v>0.71111111111111114</v>
      </c>
      <c r="M40" s="43">
        <f>(J38+J39+J40)/(G40)</f>
        <v>0.78260869565217395</v>
      </c>
      <c r="N40" s="2"/>
      <c r="O40" s="2"/>
      <c r="P40" s="11">
        <v>1.1354166666666667E-2</v>
      </c>
      <c r="Q40" s="11">
        <f t="shared" ref="Q40:Q42" si="50">P40-P39</f>
        <v>5.5787037037037038E-3</v>
      </c>
      <c r="R40" s="10"/>
      <c r="S40" s="10">
        <v>1861</v>
      </c>
      <c r="T40" s="44">
        <f>S39-S40</f>
        <v>4</v>
      </c>
      <c r="U40" s="1">
        <f>R37-S40</f>
        <v>10</v>
      </c>
      <c r="V40" s="44">
        <f t="shared" si="47"/>
        <v>20</v>
      </c>
      <c r="W40" s="1">
        <f t="shared" si="46"/>
        <v>46</v>
      </c>
      <c r="X40" s="45">
        <f t="shared" ref="X40:X42" si="51">V40/(G40-G39)</f>
        <v>0.88888888888888884</v>
      </c>
      <c r="Y40" s="43">
        <f>W40/G40</f>
        <v>1</v>
      </c>
      <c r="Z40"/>
      <c r="AA40" s="8"/>
      <c r="AB40" s="8"/>
      <c r="AC40" s="8"/>
      <c r="AD40" s="38">
        <f t="shared" ref="AD40:AD41" si="52">AD133</f>
        <v>4.5999999999999996</v>
      </c>
      <c r="AE40" s="2">
        <f t="shared" ref="AE40:AE42" si="53">K40/W40</f>
        <v>0.78260869565217395</v>
      </c>
    </row>
    <row r="41" spans="1:34" s="3" customFormat="1" x14ac:dyDescent="0.25">
      <c r="A41" s="8"/>
      <c r="B41" s="8"/>
      <c r="C41" s="8"/>
      <c r="D41" s="9"/>
      <c r="E41" s="8"/>
      <c r="F41" s="10">
        <v>15</v>
      </c>
      <c r="G41" s="26">
        <f t="shared" si="45"/>
        <v>68.833333333333329</v>
      </c>
      <c r="H41" s="10"/>
      <c r="I41" s="10">
        <v>75</v>
      </c>
      <c r="J41" s="44">
        <f t="shared" si="48"/>
        <v>11</v>
      </c>
      <c r="K41" s="1">
        <f>I41-H37</f>
        <v>47</v>
      </c>
      <c r="L41" s="45">
        <f t="shared" si="49"/>
        <v>0.48175182481751833</v>
      </c>
      <c r="M41" s="43">
        <f>(J38+J39+J40+J41)/(G41)</f>
        <v>0.68280871670702181</v>
      </c>
      <c r="N41" s="2"/>
      <c r="O41" s="2"/>
      <c r="P41" s="11">
        <v>1.6944444444444446E-2</v>
      </c>
      <c r="Q41" s="11">
        <f t="shared" si="50"/>
        <v>5.5902777777777791E-3</v>
      </c>
      <c r="R41" s="10"/>
      <c r="S41" s="10">
        <v>1856</v>
      </c>
      <c r="T41" s="44">
        <f>S40-S41</f>
        <v>5</v>
      </c>
      <c r="U41" s="1">
        <f>R37-S41</f>
        <v>15</v>
      </c>
      <c r="V41" s="44">
        <f t="shared" si="47"/>
        <v>16</v>
      </c>
      <c r="W41" s="1">
        <f t="shared" si="46"/>
        <v>62</v>
      </c>
      <c r="X41" s="45">
        <f t="shared" si="51"/>
        <v>0.70072992700729941</v>
      </c>
      <c r="Y41" s="43">
        <f>W41/G41</f>
        <v>0.90072639225181605</v>
      </c>
      <c r="Z41"/>
      <c r="AA41" s="8"/>
      <c r="AB41" s="8"/>
      <c r="AC41" s="8"/>
      <c r="AD41" s="38">
        <f t="shared" si="52"/>
        <v>4.5888888888888886</v>
      </c>
      <c r="AE41" s="2">
        <f t="shared" si="53"/>
        <v>0.75806451612903225</v>
      </c>
    </row>
    <row r="42" spans="1:34" s="3" customFormat="1" x14ac:dyDescent="0.25">
      <c r="A42" s="8"/>
      <c r="B42" s="8"/>
      <c r="C42" s="8"/>
      <c r="D42" s="9"/>
      <c r="E42" s="8"/>
      <c r="F42" s="10">
        <v>20</v>
      </c>
      <c r="G42" s="26">
        <f t="shared" si="45"/>
        <v>91.777777777777771</v>
      </c>
      <c r="H42" s="10"/>
      <c r="I42" s="10">
        <v>82</v>
      </c>
      <c r="J42" s="44">
        <f t="shared" si="48"/>
        <v>7</v>
      </c>
      <c r="K42" s="1">
        <f>I42-H37</f>
        <v>54</v>
      </c>
      <c r="L42" s="45">
        <f t="shared" si="49"/>
        <v>0.30508474576271188</v>
      </c>
      <c r="M42" s="43">
        <f>(J38+J39+J40+J41+J42)/(G42)</f>
        <v>0.58837772397094434</v>
      </c>
      <c r="N42" s="2"/>
      <c r="O42" s="2"/>
      <c r="P42" s="11">
        <v>2.2581018518518518E-2</v>
      </c>
      <c r="Q42" s="11">
        <f t="shared" si="50"/>
        <v>5.6365740740740716E-3</v>
      </c>
      <c r="R42" s="10"/>
      <c r="S42" s="10">
        <v>1853</v>
      </c>
      <c r="T42" s="44">
        <f>S41-S42</f>
        <v>3</v>
      </c>
      <c r="U42" s="1">
        <f>R37-S42</f>
        <v>18</v>
      </c>
      <c r="V42" s="44">
        <f t="shared" si="47"/>
        <v>10</v>
      </c>
      <c r="W42" s="1">
        <f t="shared" si="46"/>
        <v>72</v>
      </c>
      <c r="X42" s="45">
        <f t="shared" si="51"/>
        <v>0.43583535108958843</v>
      </c>
      <c r="Y42" s="43">
        <f>W42/G42</f>
        <v>0.78450363196125916</v>
      </c>
      <c r="Z42"/>
      <c r="AA42" s="8"/>
      <c r="AB42" s="8"/>
      <c r="AC42" s="8"/>
      <c r="AD42" s="38">
        <f>AD134</f>
        <v>4.5888888888888886</v>
      </c>
      <c r="AE42" s="2">
        <f t="shared" si="53"/>
        <v>0.75</v>
      </c>
      <c r="AF42">
        <f>1-(K42/G42)</f>
        <v>0.41162227602905566</v>
      </c>
      <c r="AG42">
        <f>1-((K42)/(W42))</f>
        <v>0.25</v>
      </c>
      <c r="AH42">
        <f>1-((W42/G42))</f>
        <v>0.21549636803874084</v>
      </c>
    </row>
    <row r="43" spans="1:34" s="3" customFormat="1" x14ac:dyDescent="0.25">
      <c r="A43" s="8"/>
      <c r="B43" s="8"/>
      <c r="C43" s="8"/>
      <c r="D43" s="9"/>
      <c r="E43" s="8"/>
      <c r="F43" s="10"/>
      <c r="G43"/>
      <c r="H43" s="10"/>
      <c r="I43" s="10"/>
      <c r="J43" s="44"/>
      <c r="K43" s="1"/>
      <c r="L43" s="44"/>
      <c r="M43" s="43"/>
      <c r="N43" s="2"/>
      <c r="O43" s="2"/>
      <c r="P43" s="10"/>
      <c r="Q43" s="10"/>
      <c r="R43" s="10"/>
      <c r="S43" s="10"/>
      <c r="T43" s="44"/>
      <c r="U43" s="1"/>
      <c r="V43" s="44"/>
      <c r="W43" s="1"/>
      <c r="X43" s="44"/>
      <c r="Y43" s="43"/>
      <c r="Z43"/>
      <c r="AA43" s="8"/>
      <c r="AB43" s="8"/>
      <c r="AC43" s="8"/>
      <c r="AD43" s="38"/>
    </row>
    <row r="44" spans="1:34" s="3" customFormat="1" x14ac:dyDescent="0.25">
      <c r="A44" s="3">
        <v>2</v>
      </c>
      <c r="B44" s="3" t="s">
        <v>7</v>
      </c>
      <c r="C44" s="3" t="s">
        <v>2</v>
      </c>
      <c r="D44" s="4">
        <v>0.05</v>
      </c>
      <c r="E44" s="3">
        <v>64.3</v>
      </c>
      <c r="F44" s="3">
        <v>18</v>
      </c>
      <c r="G44" s="27">
        <f>F44*AD44</f>
        <v>82.6</v>
      </c>
      <c r="H44" s="3">
        <v>28</v>
      </c>
      <c r="I44" s="3">
        <v>110</v>
      </c>
      <c r="J44" s="46"/>
      <c r="K44" s="5">
        <f>I44-H44</f>
        <v>82</v>
      </c>
      <c r="L44" s="46"/>
      <c r="M44" s="52">
        <f>K44/G44</f>
        <v>0.99273607748184023</v>
      </c>
      <c r="N44" s="6"/>
      <c r="O44" s="6">
        <f>(K44-AA44)/G44</f>
        <v>0.6295399515738499</v>
      </c>
      <c r="P44" s="3">
        <v>31</v>
      </c>
      <c r="R44" s="3">
        <v>1870</v>
      </c>
      <c r="S44" s="3">
        <v>1870</v>
      </c>
      <c r="T44" s="46"/>
      <c r="U44" s="5">
        <f>R44-S44</f>
        <v>0</v>
      </c>
      <c r="V44" s="46"/>
      <c r="W44" s="1">
        <f>K44+U44</f>
        <v>82</v>
      </c>
      <c r="X44" s="44"/>
      <c r="Y44" s="43">
        <f>W44/G44</f>
        <v>0.99273607748184023</v>
      </c>
      <c r="Z44" s="2">
        <f>(W44-AA44)/G44</f>
        <v>0.6295399515738499</v>
      </c>
      <c r="AA44" s="8">
        <v>30</v>
      </c>
      <c r="AB44" s="3">
        <v>3</v>
      </c>
      <c r="AC44" s="3" t="s">
        <v>31</v>
      </c>
      <c r="AD44" s="41">
        <f>AD134</f>
        <v>4.5888888888888886</v>
      </c>
    </row>
    <row r="45" spans="1:34" x14ac:dyDescent="0.25">
      <c r="A45" s="8"/>
      <c r="B45" s="8"/>
      <c r="D45" s="9"/>
      <c r="G45" s="27"/>
      <c r="J45" s="46"/>
      <c r="K45" s="5"/>
      <c r="L45" s="46"/>
      <c r="M45" s="52"/>
      <c r="N45" s="6"/>
      <c r="O45" s="6"/>
      <c r="T45" s="46"/>
      <c r="U45" s="5"/>
      <c r="V45" s="46"/>
      <c r="Y45" s="43"/>
      <c r="AD45" s="38"/>
    </row>
    <row r="46" spans="1:34" x14ac:dyDescent="0.25">
      <c r="A46" s="8">
        <v>3</v>
      </c>
      <c r="B46" s="8" t="s">
        <v>8</v>
      </c>
      <c r="C46" s="8" t="s">
        <v>2</v>
      </c>
      <c r="D46" s="9">
        <v>0.05</v>
      </c>
      <c r="E46" s="8">
        <v>64.3</v>
      </c>
      <c r="F46" s="10">
        <v>24</v>
      </c>
      <c r="G46" s="26">
        <f t="shared" ref="G46:G51" si="54">F46*AD46</f>
        <v>110.13333333333333</v>
      </c>
      <c r="H46" s="10">
        <v>30</v>
      </c>
      <c r="I46" s="10">
        <v>110</v>
      </c>
      <c r="K46" s="1">
        <f>I46-H46</f>
        <v>80</v>
      </c>
      <c r="M46" s="43">
        <f>K46/G46</f>
        <v>0.72639225181598066</v>
      </c>
      <c r="N46" s="14">
        <f>K46-AA46</f>
        <v>43</v>
      </c>
      <c r="O46" s="2">
        <f>(K46-AA46)/G46</f>
        <v>0.39043583535108961</v>
      </c>
      <c r="P46" s="12">
        <v>2.9861111111111113E-2</v>
      </c>
      <c r="Q46" s="12"/>
      <c r="R46" s="10">
        <v>1869</v>
      </c>
      <c r="S46" s="10">
        <v>1840</v>
      </c>
      <c r="U46" s="1">
        <f>R46-S46</f>
        <v>29</v>
      </c>
      <c r="W46" s="1">
        <f t="shared" ref="W46:W51" si="55">K46+U46</f>
        <v>109</v>
      </c>
      <c r="Y46" s="43">
        <f>W46/G46</f>
        <v>0.98970944309927367</v>
      </c>
      <c r="Z46" s="2">
        <f>(W46-AA46)/G46</f>
        <v>0.65375302663438262</v>
      </c>
      <c r="AA46" s="8">
        <v>37</v>
      </c>
      <c r="AB46" s="8">
        <v>3</v>
      </c>
      <c r="AD46" s="38">
        <f>AD134</f>
        <v>4.5888888888888886</v>
      </c>
    </row>
    <row r="47" spans="1:34" x14ac:dyDescent="0.25">
      <c r="A47" s="8"/>
      <c r="B47" s="8"/>
      <c r="D47" s="9"/>
      <c r="F47" s="10">
        <v>0</v>
      </c>
      <c r="G47" s="26">
        <f t="shared" si="54"/>
        <v>0</v>
      </c>
      <c r="I47" s="10">
        <v>30</v>
      </c>
      <c r="J47" s="44">
        <f>I47-H46</f>
        <v>0</v>
      </c>
      <c r="K47" s="1">
        <f>I47-H46</f>
        <v>0</v>
      </c>
      <c r="M47" s="43"/>
      <c r="N47" s="2"/>
      <c r="O47" s="2"/>
      <c r="P47" s="12">
        <v>0</v>
      </c>
      <c r="Q47" s="12"/>
      <c r="S47" s="10">
        <v>1869</v>
      </c>
      <c r="T47" s="44">
        <f>R46-S47</f>
        <v>0</v>
      </c>
      <c r="U47" s="1">
        <f>R46-S47</f>
        <v>0</v>
      </c>
      <c r="V47" s="44">
        <f>J47+T47</f>
        <v>0</v>
      </c>
      <c r="W47" s="1">
        <f t="shared" si="55"/>
        <v>0</v>
      </c>
      <c r="Y47" s="43"/>
      <c r="AD47" s="38"/>
    </row>
    <row r="48" spans="1:34" x14ac:dyDescent="0.25">
      <c r="A48" s="8"/>
      <c r="B48" s="8"/>
      <c r="D48" s="9"/>
      <c r="F48" s="10">
        <v>5</v>
      </c>
      <c r="G48" s="26">
        <f t="shared" si="54"/>
        <v>23.5</v>
      </c>
      <c r="I48" s="10">
        <v>42</v>
      </c>
      <c r="J48" s="44">
        <f>I48-I47</f>
        <v>12</v>
      </c>
      <c r="K48" s="1">
        <f>I48-H46</f>
        <v>12</v>
      </c>
      <c r="L48" s="45">
        <f>(K48-K47)/(G48-G47)</f>
        <v>0.51063829787234039</v>
      </c>
      <c r="M48" s="43">
        <f>(J47+J48)/(G48)</f>
        <v>0.51063829787234039</v>
      </c>
      <c r="N48" s="2"/>
      <c r="O48" s="2"/>
      <c r="P48" s="12">
        <v>6.6898148148148151E-3</v>
      </c>
      <c r="Q48" s="11">
        <f>P48-P47</f>
        <v>6.6898148148148151E-3</v>
      </c>
      <c r="S48" s="10">
        <v>1859</v>
      </c>
      <c r="T48" s="44">
        <f>S47-S48</f>
        <v>10</v>
      </c>
      <c r="U48" s="1">
        <f>R46-S48</f>
        <v>10</v>
      </c>
      <c r="V48" s="44">
        <f t="shared" ref="V48:V51" si="56">J48+T48</f>
        <v>22</v>
      </c>
      <c r="W48" s="1">
        <f t="shared" si="55"/>
        <v>22</v>
      </c>
      <c r="X48" s="45">
        <f>V48/(G48-G47)</f>
        <v>0.93617021276595747</v>
      </c>
      <c r="Y48" s="43">
        <f>W48/G48</f>
        <v>0.93617021276595747</v>
      </c>
      <c r="AD48" s="38">
        <f>AD132</f>
        <v>4.7</v>
      </c>
      <c r="AE48" s="2">
        <f>K48/W48</f>
        <v>0.54545454545454541</v>
      </c>
    </row>
    <row r="49" spans="1:34" x14ac:dyDescent="0.25">
      <c r="A49" s="8"/>
      <c r="B49" s="8"/>
      <c r="D49" s="9"/>
      <c r="F49" s="10">
        <v>10</v>
      </c>
      <c r="G49" s="26">
        <f t="shared" si="54"/>
        <v>46</v>
      </c>
      <c r="I49" s="10">
        <v>57</v>
      </c>
      <c r="J49" s="44">
        <f>I49-I48</f>
        <v>15</v>
      </c>
      <c r="K49" s="1">
        <f>I49-H46</f>
        <v>27</v>
      </c>
      <c r="L49" s="45">
        <f t="shared" ref="L49:L51" si="57">(K49-K48)/(G49-G48)</f>
        <v>0.66666666666666663</v>
      </c>
      <c r="M49" s="43">
        <f>(J47+J48+J49)/(G49)</f>
        <v>0.58695652173913049</v>
      </c>
      <c r="N49" s="2"/>
      <c r="O49" s="2"/>
      <c r="P49" s="12">
        <v>1.2847222222222222E-2</v>
      </c>
      <c r="Q49" s="11">
        <f t="shared" ref="Q49:Q51" si="58">P49-P48</f>
        <v>6.1574074074074066E-3</v>
      </c>
      <c r="S49" s="10">
        <v>1851</v>
      </c>
      <c r="T49" s="44">
        <f t="shared" ref="T49:T51" si="59">S48-S49</f>
        <v>8</v>
      </c>
      <c r="U49" s="1">
        <f>R46-S49</f>
        <v>18</v>
      </c>
      <c r="V49" s="44">
        <f t="shared" si="56"/>
        <v>23</v>
      </c>
      <c r="W49" s="1">
        <f t="shared" si="55"/>
        <v>45</v>
      </c>
      <c r="X49" s="45">
        <f t="shared" ref="X49:X51" si="60">V49/(G49-G48)</f>
        <v>1.0222222222222221</v>
      </c>
      <c r="Y49" s="43">
        <f>W49/G49</f>
        <v>0.97826086956521741</v>
      </c>
      <c r="AD49" s="38">
        <f t="shared" ref="AD49:AD50" si="61">AD133</f>
        <v>4.5999999999999996</v>
      </c>
      <c r="AE49" s="2">
        <f t="shared" ref="AE49:AE51" si="62">K49/W49</f>
        <v>0.6</v>
      </c>
    </row>
    <row r="50" spans="1:34" x14ac:dyDescent="0.25">
      <c r="A50" s="8"/>
      <c r="B50" s="8"/>
      <c r="D50" s="9"/>
      <c r="F50" s="10">
        <v>15</v>
      </c>
      <c r="G50" s="26">
        <f t="shared" si="54"/>
        <v>68.833333333333329</v>
      </c>
      <c r="I50" s="10">
        <v>75</v>
      </c>
      <c r="J50" s="44">
        <f>I50-I49</f>
        <v>18</v>
      </c>
      <c r="K50" s="1">
        <f>I50-H46</f>
        <v>45</v>
      </c>
      <c r="L50" s="45">
        <f t="shared" si="57"/>
        <v>0.78832116788321183</v>
      </c>
      <c r="M50" s="43">
        <f>(J47+J48+J49+J50)/(G50)</f>
        <v>0.65375302663438262</v>
      </c>
      <c r="N50" s="2"/>
      <c r="O50" s="2"/>
      <c r="P50" s="12">
        <v>1.9189814814814816E-2</v>
      </c>
      <c r="Q50" s="11">
        <f t="shared" si="58"/>
        <v>6.3425925925925941E-3</v>
      </c>
      <c r="S50" s="10">
        <v>1846</v>
      </c>
      <c r="T50" s="44">
        <f t="shared" si="59"/>
        <v>5</v>
      </c>
      <c r="U50" s="1">
        <f>R46-S50</f>
        <v>23</v>
      </c>
      <c r="V50" s="44">
        <f t="shared" si="56"/>
        <v>23</v>
      </c>
      <c r="W50" s="1">
        <f t="shared" si="55"/>
        <v>68</v>
      </c>
      <c r="X50" s="45">
        <f t="shared" si="60"/>
        <v>1.0072992700729928</v>
      </c>
      <c r="Y50" s="43">
        <f>W50/G50</f>
        <v>0.98789346246973375</v>
      </c>
      <c r="AD50" s="38">
        <f t="shared" si="61"/>
        <v>4.5888888888888886</v>
      </c>
      <c r="AE50" s="2">
        <f t="shared" si="62"/>
        <v>0.66176470588235292</v>
      </c>
    </row>
    <row r="51" spans="1:34" x14ac:dyDescent="0.25">
      <c r="A51" s="8"/>
      <c r="B51" s="8"/>
      <c r="D51" s="9"/>
      <c r="F51" s="10">
        <v>20</v>
      </c>
      <c r="G51" s="26">
        <f t="shared" si="54"/>
        <v>91.777777777777771</v>
      </c>
      <c r="I51" s="10">
        <v>94</v>
      </c>
      <c r="J51" s="44">
        <f>I51-I50</f>
        <v>19</v>
      </c>
      <c r="K51" s="1">
        <f>I51-H46</f>
        <v>64</v>
      </c>
      <c r="L51" s="45">
        <f t="shared" si="57"/>
        <v>0.82808716707021801</v>
      </c>
      <c r="M51" s="43">
        <f>(J47+J48+J49+J50+J51)/(G51)</f>
        <v>0.69733656174334147</v>
      </c>
      <c r="N51" s="2"/>
      <c r="O51" s="2"/>
      <c r="P51" s="12">
        <v>2.5694444444444443E-2</v>
      </c>
      <c r="Q51" s="11">
        <f t="shared" si="58"/>
        <v>6.5046296296296276E-3</v>
      </c>
      <c r="S51" s="10">
        <v>1842</v>
      </c>
      <c r="T51" s="44">
        <f t="shared" si="59"/>
        <v>4</v>
      </c>
      <c r="U51" s="1">
        <f>R46-S51</f>
        <v>27</v>
      </c>
      <c r="V51" s="44">
        <f t="shared" si="56"/>
        <v>23</v>
      </c>
      <c r="W51" s="1">
        <f t="shared" si="55"/>
        <v>91</v>
      </c>
      <c r="X51" s="45">
        <f t="shared" si="60"/>
        <v>1.0024213075060533</v>
      </c>
      <c r="Y51" s="43">
        <f>W51/G51</f>
        <v>0.99152542372881358</v>
      </c>
      <c r="AD51" s="38">
        <f>AD134</f>
        <v>4.5888888888888886</v>
      </c>
      <c r="AE51" s="2">
        <f t="shared" si="62"/>
        <v>0.70329670329670335</v>
      </c>
      <c r="AF51">
        <f>1-(K51/G51)</f>
        <v>0.30266343825665853</v>
      </c>
      <c r="AG51">
        <f>1-((K51)/(W51))</f>
        <v>0.29670329670329665</v>
      </c>
      <c r="AH51">
        <f>1-((W51/G51))</f>
        <v>8.4745762711864181E-3</v>
      </c>
    </row>
    <row r="52" spans="1:34" x14ac:dyDescent="0.25">
      <c r="A52" s="8"/>
      <c r="B52" s="8"/>
      <c r="D52" s="9"/>
      <c r="G52" s="26"/>
      <c r="M52" s="43"/>
      <c r="N52" s="2"/>
      <c r="O52" s="2"/>
      <c r="Y52" s="43"/>
      <c r="AD52" s="38"/>
    </row>
    <row r="53" spans="1:34" x14ac:dyDescent="0.25">
      <c r="A53" s="8">
        <v>4</v>
      </c>
      <c r="B53" s="8" t="s">
        <v>9</v>
      </c>
      <c r="C53" s="8" t="s">
        <v>2</v>
      </c>
      <c r="D53" s="9">
        <v>0.05</v>
      </c>
      <c r="E53" s="8">
        <v>64.3</v>
      </c>
      <c r="F53" s="10">
        <v>21</v>
      </c>
      <c r="G53" s="26">
        <f t="shared" ref="G53:G58" si="63">F53*AD53</f>
        <v>96.36666666666666</v>
      </c>
      <c r="H53" s="10">
        <v>28</v>
      </c>
      <c r="I53" s="10">
        <v>100</v>
      </c>
      <c r="K53" s="1">
        <f>I53-H53</f>
        <v>72</v>
      </c>
      <c r="M53" s="43">
        <f>K53/G53</f>
        <v>0.74714631615358018</v>
      </c>
      <c r="N53" s="14">
        <f>K53-AA53</f>
        <v>35</v>
      </c>
      <c r="O53" s="2">
        <f>(K53-AA53)/G53</f>
        <v>0.36319612590799033</v>
      </c>
      <c r="P53" s="10">
        <v>45</v>
      </c>
      <c r="R53" s="10">
        <v>1870</v>
      </c>
      <c r="S53" s="10">
        <v>1846</v>
      </c>
      <c r="U53" s="1">
        <f>R53-S53</f>
        <v>24</v>
      </c>
      <c r="W53" s="1">
        <f t="shared" ref="W53:W58" si="64">K53+U53</f>
        <v>96</v>
      </c>
      <c r="Y53" s="43">
        <f>W53/G53</f>
        <v>0.99619508820477354</v>
      </c>
      <c r="Z53" s="2">
        <f>(W53-AA53)/G53</f>
        <v>0.61224489795918369</v>
      </c>
      <c r="AA53" s="8">
        <v>37</v>
      </c>
      <c r="AB53" s="8">
        <v>3</v>
      </c>
      <c r="AC53" s="8" t="s">
        <v>5</v>
      </c>
      <c r="AD53" s="38">
        <f>AD134</f>
        <v>4.5888888888888886</v>
      </c>
    </row>
    <row r="54" spans="1:34" x14ac:dyDescent="0.25">
      <c r="A54" s="8"/>
      <c r="B54" s="8"/>
      <c r="F54" s="10">
        <v>0</v>
      </c>
      <c r="G54" s="26">
        <f t="shared" si="63"/>
        <v>0</v>
      </c>
      <c r="I54" s="10">
        <v>28</v>
      </c>
      <c r="J54" s="44">
        <f>I54-H53</f>
        <v>0</v>
      </c>
      <c r="K54" s="1">
        <f>I54-H53</f>
        <v>0</v>
      </c>
      <c r="P54" s="12">
        <v>0</v>
      </c>
      <c r="Q54" s="12"/>
      <c r="S54" s="10">
        <v>1870</v>
      </c>
      <c r="T54" s="44">
        <f>R53-S54</f>
        <v>0</v>
      </c>
      <c r="U54" s="1">
        <f>R53-S54</f>
        <v>0</v>
      </c>
      <c r="V54" s="44">
        <f>J54+T54</f>
        <v>0</v>
      </c>
      <c r="W54" s="1">
        <f t="shared" si="64"/>
        <v>0</v>
      </c>
      <c r="Y54" s="43"/>
      <c r="AD54" s="38"/>
    </row>
    <row r="55" spans="1:34" x14ac:dyDescent="0.25">
      <c r="A55" s="8"/>
      <c r="B55" s="8"/>
      <c r="D55" s="9"/>
      <c r="F55" s="10">
        <v>5</v>
      </c>
      <c r="G55" s="26">
        <f t="shared" si="63"/>
        <v>23.5</v>
      </c>
      <c r="I55" s="10">
        <v>40</v>
      </c>
      <c r="J55" s="44">
        <f>I55-I54</f>
        <v>12</v>
      </c>
      <c r="K55" s="1">
        <f>I55-H53</f>
        <v>12</v>
      </c>
      <c r="L55" s="45">
        <f>(K55-K54)/(G55-G54)</f>
        <v>0.51063829787234039</v>
      </c>
      <c r="M55" s="43">
        <f>(J54+J55)/(G55)</f>
        <v>0.51063829787234039</v>
      </c>
      <c r="N55" s="2"/>
      <c r="O55" s="2"/>
      <c r="P55" s="12">
        <v>6.828703703703704E-3</v>
      </c>
      <c r="Q55" s="11">
        <f>P55-P54</f>
        <v>6.828703703703704E-3</v>
      </c>
      <c r="S55" s="10">
        <v>1860</v>
      </c>
      <c r="T55" s="44">
        <f>S54-S55</f>
        <v>10</v>
      </c>
      <c r="U55" s="1">
        <f>R53-S55</f>
        <v>10</v>
      </c>
      <c r="V55" s="44">
        <f t="shared" ref="V55:V58" si="65">J55+T55</f>
        <v>22</v>
      </c>
      <c r="W55" s="1">
        <f t="shared" si="64"/>
        <v>22</v>
      </c>
      <c r="X55" s="45">
        <f>V55/(G55-G54)</f>
        <v>0.93617021276595747</v>
      </c>
      <c r="Y55" s="43">
        <f>W55/G55</f>
        <v>0.93617021276595747</v>
      </c>
      <c r="AD55" s="38">
        <f>AD132</f>
        <v>4.7</v>
      </c>
      <c r="AE55" s="2">
        <f>K55/W55</f>
        <v>0.54545454545454541</v>
      </c>
    </row>
    <row r="56" spans="1:34" x14ac:dyDescent="0.25">
      <c r="A56" s="8"/>
      <c r="B56" s="8"/>
      <c r="D56" s="9"/>
      <c r="F56" s="10">
        <v>10</v>
      </c>
      <c r="G56" s="26">
        <f t="shared" si="63"/>
        <v>46</v>
      </c>
      <c r="I56" s="10">
        <v>56</v>
      </c>
      <c r="J56" s="44">
        <f t="shared" ref="J56:J58" si="66">I56-I55</f>
        <v>16</v>
      </c>
      <c r="K56" s="1">
        <f>I56-H53</f>
        <v>28</v>
      </c>
      <c r="L56" s="45">
        <f t="shared" ref="L56:L58" si="67">(K56-K55)/(G56-G55)</f>
        <v>0.71111111111111114</v>
      </c>
      <c r="M56" s="43">
        <f>(J54+J55+J56)/(G56)</f>
        <v>0.60869565217391308</v>
      </c>
      <c r="N56" s="2"/>
      <c r="O56" s="2"/>
      <c r="P56" s="12">
        <v>1.3553240740740741E-2</v>
      </c>
      <c r="Q56" s="11">
        <f t="shared" ref="Q56:Q58" si="68">P56-P55</f>
        <v>6.7245370370370367E-3</v>
      </c>
      <c r="S56" s="10">
        <v>1853</v>
      </c>
      <c r="T56" s="44">
        <f t="shared" ref="T56:T58" si="69">S55-S56</f>
        <v>7</v>
      </c>
      <c r="U56" s="1">
        <f>R53-S56</f>
        <v>17</v>
      </c>
      <c r="V56" s="44">
        <f t="shared" si="65"/>
        <v>23</v>
      </c>
      <c r="W56" s="1">
        <f t="shared" si="64"/>
        <v>45</v>
      </c>
      <c r="X56" s="45">
        <f t="shared" ref="X56:X58" si="70">V56/(G56-G55)</f>
        <v>1.0222222222222221</v>
      </c>
      <c r="Y56" s="43">
        <f>W56/G56</f>
        <v>0.97826086956521741</v>
      </c>
      <c r="AD56" s="38">
        <f t="shared" ref="AD56:AD57" si="71">AD133</f>
        <v>4.5999999999999996</v>
      </c>
      <c r="AE56" s="2">
        <f t="shared" ref="AE56:AE58" si="72">K56/W56</f>
        <v>0.62222222222222223</v>
      </c>
    </row>
    <row r="57" spans="1:34" x14ac:dyDescent="0.25">
      <c r="A57" s="8"/>
      <c r="B57" s="8"/>
      <c r="D57" s="9"/>
      <c r="F57" s="10">
        <v>15</v>
      </c>
      <c r="G57" s="26">
        <f t="shared" si="63"/>
        <v>68.833333333333329</v>
      </c>
      <c r="I57" s="10">
        <v>75</v>
      </c>
      <c r="J57" s="44">
        <f t="shared" si="66"/>
        <v>19</v>
      </c>
      <c r="K57" s="1">
        <f>I57-H53</f>
        <v>47</v>
      </c>
      <c r="L57" s="45">
        <f t="shared" si="67"/>
        <v>0.83211678832116809</v>
      </c>
      <c r="M57" s="43">
        <f>(J54+J55+J56+J57)/(G57)</f>
        <v>0.68280871670702181</v>
      </c>
      <c r="N57" s="2"/>
      <c r="O57" s="2"/>
      <c r="P57" s="12">
        <v>2.042824074074074E-2</v>
      </c>
      <c r="Q57" s="11">
        <f t="shared" si="68"/>
        <v>6.8749999999999992E-3</v>
      </c>
      <c r="S57" s="10">
        <v>1849</v>
      </c>
      <c r="T57" s="44">
        <f t="shared" si="69"/>
        <v>4</v>
      </c>
      <c r="U57" s="1">
        <f>R53-S57</f>
        <v>21</v>
      </c>
      <c r="V57" s="44">
        <f t="shared" si="65"/>
        <v>23</v>
      </c>
      <c r="W57" s="1">
        <f t="shared" si="64"/>
        <v>68</v>
      </c>
      <c r="X57" s="45">
        <f t="shared" si="70"/>
        <v>1.0072992700729928</v>
      </c>
      <c r="Y57" s="43">
        <f>W57/G57</f>
        <v>0.98789346246973375</v>
      </c>
      <c r="AD57" s="38">
        <f t="shared" si="71"/>
        <v>4.5888888888888886</v>
      </c>
      <c r="AE57" s="2">
        <f t="shared" si="72"/>
        <v>0.69117647058823528</v>
      </c>
    </row>
    <row r="58" spans="1:34" x14ac:dyDescent="0.25">
      <c r="A58" s="8"/>
      <c r="B58" s="8"/>
      <c r="D58" s="9"/>
      <c r="F58" s="10">
        <v>20</v>
      </c>
      <c r="G58" s="26">
        <f t="shared" si="63"/>
        <v>91.777777777777771</v>
      </c>
      <c r="I58" s="10">
        <v>94</v>
      </c>
      <c r="J58" s="44">
        <f t="shared" si="66"/>
        <v>19</v>
      </c>
      <c r="K58" s="1">
        <f>I58-H53</f>
        <v>66</v>
      </c>
      <c r="L58" s="45">
        <f t="shared" si="67"/>
        <v>0.82808716707021801</v>
      </c>
      <c r="M58" s="43">
        <f>(J54+J55+J56+J57+J58)/(G58)</f>
        <v>0.71912832929782089</v>
      </c>
      <c r="N58" s="2"/>
      <c r="O58" s="2"/>
      <c r="P58" s="12">
        <v>2.7800925925925927E-2</v>
      </c>
      <c r="Q58" s="11">
        <f t="shared" si="68"/>
        <v>7.372685185185187E-3</v>
      </c>
      <c r="S58" s="10">
        <v>1846</v>
      </c>
      <c r="T58" s="44">
        <f t="shared" si="69"/>
        <v>3</v>
      </c>
      <c r="U58" s="1">
        <f>R53-S58</f>
        <v>24</v>
      </c>
      <c r="V58" s="44">
        <f t="shared" si="65"/>
        <v>22</v>
      </c>
      <c r="W58" s="1">
        <f t="shared" si="64"/>
        <v>90</v>
      </c>
      <c r="X58" s="45">
        <f t="shared" si="70"/>
        <v>0.95883777239709445</v>
      </c>
      <c r="Y58" s="43">
        <f>W58/G58</f>
        <v>0.98062953995157387</v>
      </c>
      <c r="AD58" s="38">
        <f>AD134</f>
        <v>4.5888888888888886</v>
      </c>
      <c r="AE58" s="2">
        <f t="shared" si="72"/>
        <v>0.73333333333333328</v>
      </c>
      <c r="AF58">
        <f>1-(K58/G58)</f>
        <v>0.28087167070217911</v>
      </c>
      <c r="AG58">
        <f>1-((K58)/(W58))</f>
        <v>0.26666666666666672</v>
      </c>
      <c r="AH58">
        <f>1-((W58/G58))</f>
        <v>1.937046004842613E-2</v>
      </c>
    </row>
    <row r="59" spans="1:34" x14ac:dyDescent="0.25">
      <c r="A59" s="8"/>
      <c r="B59" s="8"/>
      <c r="D59" s="9"/>
      <c r="G59" s="26"/>
      <c r="M59" s="43"/>
      <c r="N59" s="2"/>
      <c r="O59" s="2"/>
      <c r="Y59" s="43"/>
      <c r="AD59" s="38"/>
    </row>
    <row r="60" spans="1:34" x14ac:dyDescent="0.25">
      <c r="A60" s="8">
        <v>5</v>
      </c>
      <c r="B60" s="8" t="s">
        <v>10</v>
      </c>
      <c r="C60" s="8" t="s">
        <v>2</v>
      </c>
      <c r="D60" s="9">
        <v>0.05</v>
      </c>
      <c r="E60" s="8">
        <v>62.72</v>
      </c>
      <c r="F60" s="10">
        <v>21</v>
      </c>
      <c r="G60" s="26">
        <f t="shared" ref="G60:G65" si="73">F60*AD60</f>
        <v>96.36666666666666</v>
      </c>
      <c r="H60" s="10">
        <v>33</v>
      </c>
      <c r="I60" s="10">
        <v>110</v>
      </c>
      <c r="K60" s="1">
        <f>I60-H60</f>
        <v>77</v>
      </c>
      <c r="M60" s="43">
        <f>K60/G60</f>
        <v>0.7990314769975787</v>
      </c>
      <c r="N60" s="14">
        <f>K60-AA60</f>
        <v>27</v>
      </c>
      <c r="O60" s="2">
        <f>(K60-AA60)/G60</f>
        <v>0.28017986855759253</v>
      </c>
      <c r="P60" s="10">
        <v>40</v>
      </c>
      <c r="R60" s="10">
        <v>1870</v>
      </c>
      <c r="S60" s="10">
        <v>1854</v>
      </c>
      <c r="U60" s="1">
        <f>R60-S60</f>
        <v>16</v>
      </c>
      <c r="W60" s="1">
        <f t="shared" ref="W60:W65" si="74">K60+U60</f>
        <v>93</v>
      </c>
      <c r="Y60" s="43">
        <f>W60/G60</f>
        <v>0.96506399169837431</v>
      </c>
      <c r="Z60" s="2">
        <f>(W60-AA60)/G60</f>
        <v>0.44621238325838813</v>
      </c>
      <c r="AA60" s="8">
        <v>50</v>
      </c>
      <c r="AB60" s="8">
        <v>3</v>
      </c>
      <c r="AD60" s="38">
        <f>AD134</f>
        <v>4.5888888888888886</v>
      </c>
    </row>
    <row r="61" spans="1:34" x14ac:dyDescent="0.25">
      <c r="A61" s="8"/>
      <c r="B61" s="8"/>
      <c r="D61" s="9"/>
      <c r="F61" s="10">
        <v>0</v>
      </c>
      <c r="G61" s="26">
        <f t="shared" si="73"/>
        <v>0</v>
      </c>
      <c r="I61" s="10">
        <v>33</v>
      </c>
      <c r="J61" s="44">
        <f>I61-H60</f>
        <v>0</v>
      </c>
      <c r="K61" s="1">
        <f>I61-H60</f>
        <v>0</v>
      </c>
      <c r="M61" s="43"/>
      <c r="N61" s="2"/>
      <c r="O61" s="2"/>
      <c r="P61" s="12">
        <v>0</v>
      </c>
      <c r="Q61" s="12"/>
      <c r="S61" s="10">
        <v>1870</v>
      </c>
      <c r="T61" s="44">
        <f>R60-S61</f>
        <v>0</v>
      </c>
      <c r="U61" s="1">
        <f>R60-S61</f>
        <v>0</v>
      </c>
      <c r="V61" s="44">
        <f>J61+T61</f>
        <v>0</v>
      </c>
      <c r="W61" s="1">
        <f t="shared" si="74"/>
        <v>0</v>
      </c>
      <c r="Y61" s="43"/>
      <c r="AD61" s="38"/>
    </row>
    <row r="62" spans="1:34" x14ac:dyDescent="0.25">
      <c r="A62" s="8"/>
      <c r="B62" s="8"/>
      <c r="D62" s="9"/>
      <c r="F62" s="10">
        <v>5</v>
      </c>
      <c r="G62" s="26">
        <f t="shared" si="73"/>
        <v>23.5</v>
      </c>
      <c r="I62" s="10">
        <v>49</v>
      </c>
      <c r="J62" s="44">
        <f>I62-I61</f>
        <v>16</v>
      </c>
      <c r="K62" s="1">
        <f>I62-H60</f>
        <v>16</v>
      </c>
      <c r="L62" s="45">
        <f>(K62-K61)/(G62-G61)</f>
        <v>0.68085106382978722</v>
      </c>
      <c r="M62" s="43">
        <f>(J61+J62)/(G62)</f>
        <v>0.68085106382978722</v>
      </c>
      <c r="N62" s="2"/>
      <c r="O62" s="2"/>
      <c r="P62" s="12">
        <v>6.5277777777777782E-3</v>
      </c>
      <c r="Q62" s="11">
        <f>P62-P61</f>
        <v>6.5277777777777782E-3</v>
      </c>
      <c r="S62" s="10">
        <v>1864</v>
      </c>
      <c r="T62" s="44">
        <f>S61-S62</f>
        <v>6</v>
      </c>
      <c r="U62" s="1">
        <f>R60-S62</f>
        <v>6</v>
      </c>
      <c r="V62" s="44">
        <f t="shared" ref="V62:V65" si="75">J62+T62</f>
        <v>22</v>
      </c>
      <c r="W62" s="1">
        <f t="shared" si="74"/>
        <v>22</v>
      </c>
      <c r="X62" s="45">
        <f>V62/(G62-G61)</f>
        <v>0.93617021276595747</v>
      </c>
      <c r="Y62" s="43">
        <f>W62/G62</f>
        <v>0.93617021276595747</v>
      </c>
      <c r="AD62" s="38">
        <f>AD132</f>
        <v>4.7</v>
      </c>
      <c r="AE62" s="2">
        <f>K62/W62</f>
        <v>0.72727272727272729</v>
      </c>
    </row>
    <row r="63" spans="1:34" x14ac:dyDescent="0.25">
      <c r="A63" s="8"/>
      <c r="B63" s="8"/>
      <c r="D63" s="9"/>
      <c r="F63" s="10">
        <v>10</v>
      </c>
      <c r="G63" s="26">
        <f t="shared" si="73"/>
        <v>46</v>
      </c>
      <c r="I63" s="10">
        <v>68</v>
      </c>
      <c r="J63" s="44">
        <f t="shared" ref="J63:J65" si="76">I63-I62</f>
        <v>19</v>
      </c>
      <c r="K63" s="1">
        <f>I63-H60</f>
        <v>35</v>
      </c>
      <c r="L63" s="45">
        <f t="shared" ref="L63:L65" si="77">(K63-K62)/(G63-G62)</f>
        <v>0.84444444444444444</v>
      </c>
      <c r="M63" s="43">
        <f>(J61+J62+J63)/(G63)</f>
        <v>0.76086956521739135</v>
      </c>
      <c r="N63" s="2"/>
      <c r="O63" s="2"/>
      <c r="P63" s="12">
        <v>1.3206018518518518E-2</v>
      </c>
      <c r="Q63" s="11">
        <f t="shared" ref="Q63:Q65" si="78">P63-P62</f>
        <v>6.6782407407407398E-3</v>
      </c>
      <c r="S63" s="10">
        <v>1860</v>
      </c>
      <c r="T63" s="44">
        <f t="shared" ref="T63:T65" si="79">S62-S63</f>
        <v>4</v>
      </c>
      <c r="U63" s="1">
        <f>R60-S63</f>
        <v>10</v>
      </c>
      <c r="V63" s="44">
        <f t="shared" si="75"/>
        <v>23</v>
      </c>
      <c r="W63" s="1">
        <f t="shared" si="74"/>
        <v>45</v>
      </c>
      <c r="X63" s="45">
        <f t="shared" ref="X63:X65" si="80">V63/(G63-G62)</f>
        <v>1.0222222222222221</v>
      </c>
      <c r="Y63" s="43">
        <f>W63/G63</f>
        <v>0.97826086956521741</v>
      </c>
      <c r="AD63" s="38">
        <f t="shared" ref="AD63:AD64" si="81">AD133</f>
        <v>4.5999999999999996</v>
      </c>
      <c r="AE63" s="2">
        <f t="shared" ref="AE63:AE65" si="82">K63/W63</f>
        <v>0.77777777777777779</v>
      </c>
    </row>
    <row r="64" spans="1:34" x14ac:dyDescent="0.25">
      <c r="A64" s="8"/>
      <c r="B64" s="8"/>
      <c r="D64" s="9"/>
      <c r="F64" s="10">
        <v>15</v>
      </c>
      <c r="G64" s="26">
        <f t="shared" si="73"/>
        <v>68.833333333333329</v>
      </c>
      <c r="I64" s="10">
        <v>87</v>
      </c>
      <c r="J64" s="44">
        <f t="shared" si="76"/>
        <v>19</v>
      </c>
      <c r="K64" s="1">
        <f>I64-H60</f>
        <v>54</v>
      </c>
      <c r="L64" s="45">
        <f t="shared" si="77"/>
        <v>0.83211678832116809</v>
      </c>
      <c r="M64" s="43">
        <f>(J61+J62+J63+J64)/(G64)</f>
        <v>0.78450363196125916</v>
      </c>
      <c r="N64" s="2"/>
      <c r="O64" s="2"/>
      <c r="P64" s="12">
        <v>2.013888888888889E-2</v>
      </c>
      <c r="Q64" s="11">
        <f t="shared" si="78"/>
        <v>6.9328703703703722E-3</v>
      </c>
      <c r="S64" s="10">
        <v>1857</v>
      </c>
      <c r="T64" s="44">
        <f t="shared" si="79"/>
        <v>3</v>
      </c>
      <c r="U64" s="1">
        <f>R60-S64</f>
        <v>13</v>
      </c>
      <c r="V64" s="44">
        <f t="shared" si="75"/>
        <v>22</v>
      </c>
      <c r="W64" s="1">
        <f t="shared" si="74"/>
        <v>67</v>
      </c>
      <c r="X64" s="45">
        <f t="shared" si="80"/>
        <v>0.96350364963503665</v>
      </c>
      <c r="Y64" s="43">
        <f>W64/G64</f>
        <v>0.9733656174334141</v>
      </c>
      <c r="AD64" s="38">
        <f t="shared" si="81"/>
        <v>4.5888888888888886</v>
      </c>
      <c r="AE64" s="2">
        <f t="shared" si="82"/>
        <v>0.80597014925373134</v>
      </c>
    </row>
    <row r="65" spans="1:34" x14ac:dyDescent="0.25">
      <c r="A65" s="8"/>
      <c r="B65" s="8"/>
      <c r="D65" s="9"/>
      <c r="F65" s="10">
        <v>20</v>
      </c>
      <c r="G65" s="26">
        <f t="shared" si="73"/>
        <v>91.777777777777771</v>
      </c>
      <c r="I65" s="10">
        <v>105</v>
      </c>
      <c r="J65" s="44">
        <f t="shared" si="76"/>
        <v>18</v>
      </c>
      <c r="K65" s="1">
        <f>I65-H60</f>
        <v>72</v>
      </c>
      <c r="L65" s="45">
        <f t="shared" si="77"/>
        <v>0.78450363196125916</v>
      </c>
      <c r="M65" s="43">
        <f>(J61+J62+J63+J64+J65)/(G65)</f>
        <v>0.78450363196125916</v>
      </c>
      <c r="N65" s="2"/>
      <c r="O65" s="2"/>
      <c r="P65" s="12">
        <v>2.7083333333333334E-2</v>
      </c>
      <c r="Q65" s="11">
        <f t="shared" si="78"/>
        <v>6.9444444444444441E-3</v>
      </c>
      <c r="S65" s="10">
        <v>1855</v>
      </c>
      <c r="T65" s="44">
        <f t="shared" si="79"/>
        <v>2</v>
      </c>
      <c r="U65" s="1">
        <f>R60-S65</f>
        <v>15</v>
      </c>
      <c r="V65" s="44">
        <f t="shared" si="75"/>
        <v>20</v>
      </c>
      <c r="W65" s="1">
        <f t="shared" si="74"/>
        <v>87</v>
      </c>
      <c r="X65" s="45">
        <f t="shared" si="80"/>
        <v>0.87167070217917686</v>
      </c>
      <c r="Y65" s="43">
        <f>W65/G65</f>
        <v>0.94794188861985473</v>
      </c>
      <c r="AD65" s="38">
        <f>AD134</f>
        <v>4.5888888888888886</v>
      </c>
      <c r="AE65" s="2">
        <f t="shared" si="82"/>
        <v>0.82758620689655171</v>
      </c>
      <c r="AF65">
        <f>1-(K65/G65)</f>
        <v>0.21549636803874084</v>
      </c>
      <c r="AG65">
        <f>1-((K65)/(W65))</f>
        <v>0.17241379310344829</v>
      </c>
      <c r="AH65">
        <f>1-((W65/G65))</f>
        <v>5.2058111380145267E-2</v>
      </c>
    </row>
    <row r="66" spans="1:34" x14ac:dyDescent="0.25">
      <c r="A66" s="8"/>
      <c r="B66" s="8"/>
      <c r="D66" s="9"/>
      <c r="G66" s="26"/>
      <c r="M66" s="43"/>
      <c r="N66" s="2"/>
      <c r="O66" s="2"/>
      <c r="Y66" s="43"/>
      <c r="AD66" s="38"/>
    </row>
    <row r="67" spans="1:34" x14ac:dyDescent="0.25">
      <c r="A67" s="8">
        <v>6</v>
      </c>
      <c r="B67" s="8" t="s">
        <v>11</v>
      </c>
      <c r="C67" s="8" t="s">
        <v>2</v>
      </c>
      <c r="D67" s="9">
        <v>0.05</v>
      </c>
      <c r="E67" s="8">
        <v>62.72</v>
      </c>
      <c r="F67" s="10">
        <v>24</v>
      </c>
      <c r="G67" s="26">
        <f t="shared" ref="G67:G72" si="83">F67*AD67</f>
        <v>110.13333333333333</v>
      </c>
      <c r="H67" s="10">
        <v>31</v>
      </c>
      <c r="I67" s="10">
        <v>110</v>
      </c>
      <c r="K67" s="1">
        <f>I67-H67</f>
        <v>79</v>
      </c>
      <c r="M67" s="43">
        <f>K67/G67</f>
        <v>0.71731234866828097</v>
      </c>
      <c r="N67" s="14">
        <f>K67-AA67</f>
        <v>34</v>
      </c>
      <c r="O67" s="2">
        <f>(K67-AA67)/G67</f>
        <v>0.30871670702179177</v>
      </c>
      <c r="P67" s="10">
        <v>46</v>
      </c>
      <c r="R67" s="10">
        <v>1866</v>
      </c>
      <c r="S67" s="10">
        <v>1838</v>
      </c>
      <c r="U67" s="1">
        <f>R67-S67</f>
        <v>28</v>
      </c>
      <c r="W67" s="1">
        <f t="shared" ref="W67:W72" si="84">K67+U67</f>
        <v>107</v>
      </c>
      <c r="Y67" s="43">
        <f>W67/G67</f>
        <v>0.97154963680387418</v>
      </c>
      <c r="Z67" s="2">
        <f>(W67-AA67)/G67</f>
        <v>0.56295399515738498</v>
      </c>
      <c r="AA67" s="8">
        <v>45</v>
      </c>
      <c r="AB67" s="8">
        <v>3</v>
      </c>
      <c r="AD67" s="38">
        <f>AD134</f>
        <v>4.5888888888888886</v>
      </c>
    </row>
    <row r="68" spans="1:34" x14ac:dyDescent="0.25">
      <c r="A68" s="8"/>
      <c r="B68" s="8"/>
      <c r="D68" s="9"/>
      <c r="F68" s="10">
        <v>0</v>
      </c>
      <c r="G68" s="26">
        <f t="shared" si="83"/>
        <v>0</v>
      </c>
      <c r="I68" s="10">
        <v>31</v>
      </c>
      <c r="J68" s="44">
        <f>I68-H67</f>
        <v>0</v>
      </c>
      <c r="K68" s="1">
        <f>I68-H67</f>
        <v>0</v>
      </c>
      <c r="M68" s="43"/>
      <c r="N68" s="2"/>
      <c r="O68" s="2"/>
      <c r="P68" s="12">
        <v>0</v>
      </c>
      <c r="Q68" s="12"/>
      <c r="S68" s="10">
        <v>1866</v>
      </c>
      <c r="T68" s="44">
        <f>R67-S68</f>
        <v>0</v>
      </c>
      <c r="U68" s="1">
        <f>R67-S68</f>
        <v>0</v>
      </c>
      <c r="V68" s="44">
        <f>J68+T68</f>
        <v>0</v>
      </c>
      <c r="W68" s="1">
        <f t="shared" si="84"/>
        <v>0</v>
      </c>
      <c r="Y68" s="43"/>
      <c r="AD68" s="38"/>
    </row>
    <row r="69" spans="1:34" x14ac:dyDescent="0.25">
      <c r="A69" s="8"/>
      <c r="B69" s="8"/>
      <c r="D69" s="9"/>
      <c r="F69" s="10">
        <v>5</v>
      </c>
      <c r="G69" s="26">
        <f t="shared" si="83"/>
        <v>23.5</v>
      </c>
      <c r="I69" s="10">
        <v>43</v>
      </c>
      <c r="J69" s="44">
        <f>I69-I68</f>
        <v>12</v>
      </c>
      <c r="K69" s="1">
        <f>I69-H67</f>
        <v>12</v>
      </c>
      <c r="L69" s="45">
        <f>(K69-K68)/(G69-G68)</f>
        <v>0.51063829787234039</v>
      </c>
      <c r="M69" s="43">
        <f>(J68+J69)/(G69)</f>
        <v>0.51063829787234039</v>
      </c>
      <c r="N69" s="2"/>
      <c r="O69" s="2"/>
      <c r="P69" s="12">
        <v>6.875E-3</v>
      </c>
      <c r="Q69" s="11">
        <f>P69-P68</f>
        <v>6.875E-3</v>
      </c>
      <c r="S69" s="10">
        <v>1855</v>
      </c>
      <c r="T69" s="44">
        <f>S68-S69</f>
        <v>11</v>
      </c>
      <c r="U69" s="1">
        <f>R67-S69</f>
        <v>11</v>
      </c>
      <c r="V69" s="44">
        <f t="shared" ref="V69:V72" si="85">J69+T69</f>
        <v>23</v>
      </c>
      <c r="W69" s="1">
        <f t="shared" si="84"/>
        <v>23</v>
      </c>
      <c r="X69" s="45">
        <f>V69/(G69-G68)</f>
        <v>0.97872340425531912</v>
      </c>
      <c r="Y69" s="43">
        <f>W69/G69</f>
        <v>0.97872340425531912</v>
      </c>
      <c r="AD69" s="38">
        <f>AD132</f>
        <v>4.7</v>
      </c>
      <c r="AE69" s="2">
        <f>K69/W69</f>
        <v>0.52173913043478259</v>
      </c>
    </row>
    <row r="70" spans="1:34" x14ac:dyDescent="0.25">
      <c r="A70" s="8"/>
      <c r="B70" s="8"/>
      <c r="D70" s="9"/>
      <c r="F70" s="10">
        <v>10</v>
      </c>
      <c r="G70" s="26">
        <f t="shared" si="83"/>
        <v>46</v>
      </c>
      <c r="I70" s="10">
        <v>58</v>
      </c>
      <c r="J70" s="44">
        <f t="shared" ref="J70:J72" si="86">I70-I69</f>
        <v>15</v>
      </c>
      <c r="K70" s="1">
        <f>I70-H67</f>
        <v>27</v>
      </c>
      <c r="L70" s="45">
        <f t="shared" ref="L70:L72" si="87">(K70-K69)/(G70-G69)</f>
        <v>0.66666666666666663</v>
      </c>
      <c r="M70" s="43">
        <f>(J68+J69+J70)/(G70)</f>
        <v>0.58695652173913049</v>
      </c>
      <c r="N70" s="2"/>
      <c r="O70" s="2"/>
      <c r="P70" s="12">
        <v>1.3495370370370371E-2</v>
      </c>
      <c r="Q70" s="11">
        <f t="shared" ref="Q70:Q72" si="88">P70-P69</f>
        <v>6.6203703703703711E-3</v>
      </c>
      <c r="S70" s="10">
        <v>1848</v>
      </c>
      <c r="T70" s="44">
        <f t="shared" ref="T70:T72" si="89">S69-S70</f>
        <v>7</v>
      </c>
      <c r="U70" s="1">
        <f>R67-S70</f>
        <v>18</v>
      </c>
      <c r="V70" s="44">
        <f t="shared" si="85"/>
        <v>22</v>
      </c>
      <c r="W70" s="1">
        <f t="shared" si="84"/>
        <v>45</v>
      </c>
      <c r="X70" s="45">
        <f t="shared" ref="X70:X72" si="90">V70/(G70-G69)</f>
        <v>0.97777777777777775</v>
      </c>
      <c r="Y70" s="43">
        <f>W70/G70</f>
        <v>0.97826086956521741</v>
      </c>
      <c r="AD70" s="38">
        <f t="shared" ref="AD70:AD71" si="91">AD133</f>
        <v>4.5999999999999996</v>
      </c>
      <c r="AE70" s="2">
        <f t="shared" ref="AE70:AE72" si="92">K70/W70</f>
        <v>0.6</v>
      </c>
    </row>
    <row r="71" spans="1:34" x14ac:dyDescent="0.25">
      <c r="A71" s="8"/>
      <c r="B71" s="8"/>
      <c r="D71" s="9"/>
      <c r="F71" s="10">
        <v>15</v>
      </c>
      <c r="G71" s="26">
        <f t="shared" si="83"/>
        <v>68.833333333333329</v>
      </c>
      <c r="I71" s="10">
        <v>75</v>
      </c>
      <c r="J71" s="44">
        <f t="shared" si="86"/>
        <v>17</v>
      </c>
      <c r="K71" s="1">
        <f>I71-H67</f>
        <v>44</v>
      </c>
      <c r="L71" s="45">
        <f t="shared" si="87"/>
        <v>0.74452554744525568</v>
      </c>
      <c r="M71" s="43">
        <f>(J68+J69+J70+J71)/(G71)</f>
        <v>0.63922518159806296</v>
      </c>
      <c r="N71" s="2"/>
      <c r="O71" s="2"/>
      <c r="P71" s="12">
        <v>2.0254629629629629E-2</v>
      </c>
      <c r="Q71" s="11">
        <f t="shared" si="88"/>
        <v>6.7592592592592583E-3</v>
      </c>
      <c r="S71" s="10">
        <v>1843</v>
      </c>
      <c r="T71" s="44">
        <f t="shared" si="89"/>
        <v>5</v>
      </c>
      <c r="U71" s="1">
        <f>R67-S71</f>
        <v>23</v>
      </c>
      <c r="V71" s="44">
        <f t="shared" si="85"/>
        <v>22</v>
      </c>
      <c r="W71" s="1">
        <f t="shared" si="84"/>
        <v>67</v>
      </c>
      <c r="X71" s="45">
        <f t="shared" si="90"/>
        <v>0.96350364963503665</v>
      </c>
      <c r="Y71" s="43">
        <f>W71/G71</f>
        <v>0.9733656174334141</v>
      </c>
      <c r="AD71" s="38">
        <f t="shared" si="91"/>
        <v>4.5888888888888886</v>
      </c>
      <c r="AE71" s="2">
        <f t="shared" si="92"/>
        <v>0.65671641791044777</v>
      </c>
    </row>
    <row r="72" spans="1:34" x14ac:dyDescent="0.25">
      <c r="A72" s="8"/>
      <c r="B72" s="8"/>
      <c r="D72" s="9"/>
      <c r="F72" s="10">
        <v>20</v>
      </c>
      <c r="G72" s="26">
        <f t="shared" si="83"/>
        <v>91.777777777777771</v>
      </c>
      <c r="I72" s="10">
        <v>95</v>
      </c>
      <c r="J72" s="44">
        <f t="shared" si="86"/>
        <v>20</v>
      </c>
      <c r="K72" s="1">
        <f>I72-H67</f>
        <v>64</v>
      </c>
      <c r="L72" s="45">
        <f t="shared" si="87"/>
        <v>0.87167070217917686</v>
      </c>
      <c r="M72" s="43">
        <f>(J68+J69+J70+J71+J72)/(G72)</f>
        <v>0.69733656174334147</v>
      </c>
      <c r="N72" s="2"/>
      <c r="O72" s="2"/>
      <c r="P72" s="12">
        <v>2.7083333333333334E-2</v>
      </c>
      <c r="Q72" s="11">
        <f t="shared" si="88"/>
        <v>6.8287037037037049E-3</v>
      </c>
      <c r="S72" s="10">
        <v>1840</v>
      </c>
      <c r="T72" s="44">
        <f t="shared" si="89"/>
        <v>3</v>
      </c>
      <c r="U72" s="1">
        <f>R67-S72</f>
        <v>26</v>
      </c>
      <c r="V72" s="44">
        <f t="shared" si="85"/>
        <v>23</v>
      </c>
      <c r="W72" s="1">
        <f t="shared" si="84"/>
        <v>90</v>
      </c>
      <c r="X72" s="45">
        <f t="shared" si="90"/>
        <v>1.0024213075060533</v>
      </c>
      <c r="Y72" s="43">
        <f>W72/G72</f>
        <v>0.98062953995157387</v>
      </c>
      <c r="AD72" s="38">
        <f>AD134</f>
        <v>4.5888888888888886</v>
      </c>
      <c r="AE72" s="2">
        <f t="shared" si="92"/>
        <v>0.71111111111111114</v>
      </c>
      <c r="AF72">
        <f>1-(K72/G72)</f>
        <v>0.30266343825665853</v>
      </c>
      <c r="AG72">
        <f>1-((K72)/(W72))</f>
        <v>0.28888888888888886</v>
      </c>
      <c r="AH72">
        <f>1-((W72/G72))</f>
        <v>1.937046004842613E-2</v>
      </c>
    </row>
    <row r="73" spans="1:34" x14ac:dyDescent="0.25">
      <c r="A73" s="8"/>
      <c r="B73" s="8"/>
      <c r="D73" s="9"/>
      <c r="G73" s="26"/>
      <c r="M73" s="43"/>
      <c r="N73" s="2"/>
      <c r="O73" s="2"/>
      <c r="Y73" s="43"/>
      <c r="AD73" s="38"/>
    </row>
    <row r="74" spans="1:34" x14ac:dyDescent="0.25">
      <c r="A74" s="8">
        <v>7</v>
      </c>
      <c r="B74" s="8" t="s">
        <v>12</v>
      </c>
      <c r="C74" s="8" t="s">
        <v>2</v>
      </c>
      <c r="D74" s="9">
        <v>0.05</v>
      </c>
      <c r="E74" s="8">
        <v>62.72</v>
      </c>
      <c r="F74" s="10">
        <v>23</v>
      </c>
      <c r="G74" s="26">
        <f t="shared" ref="G74:G79" si="93">F74*AD74</f>
        <v>105.54444444444444</v>
      </c>
      <c r="H74" s="10">
        <v>29</v>
      </c>
      <c r="I74" s="10">
        <v>110</v>
      </c>
      <c r="K74" s="1">
        <f>I74-H74</f>
        <v>81</v>
      </c>
      <c r="M74" s="43">
        <f>K74/G74</f>
        <v>0.76744920517949267</v>
      </c>
      <c r="N74" s="14">
        <f>K74-AA74</f>
        <v>26</v>
      </c>
      <c r="O74" s="2">
        <f>(K74-AA74)/G74</f>
        <v>0.2463417201810717</v>
      </c>
      <c r="P74" s="10">
        <v>46</v>
      </c>
      <c r="R74" s="10">
        <v>1869</v>
      </c>
      <c r="S74" s="10">
        <v>1846</v>
      </c>
      <c r="U74" s="1">
        <f>R74-S74</f>
        <v>23</v>
      </c>
      <c r="W74" s="1">
        <f t="shared" ref="W74:W79" si="94">K74+U74</f>
        <v>104</v>
      </c>
      <c r="Y74" s="43">
        <f>W74/G74</f>
        <v>0.9853668807242868</v>
      </c>
      <c r="Z74" s="2">
        <f>(W74-AA74)/G74</f>
        <v>0.46425939572586589</v>
      </c>
      <c r="AA74" s="8">
        <v>55</v>
      </c>
      <c r="AB74" s="8">
        <v>3</v>
      </c>
      <c r="AD74" s="38">
        <f>AD134</f>
        <v>4.5888888888888886</v>
      </c>
    </row>
    <row r="75" spans="1:34" x14ac:dyDescent="0.25">
      <c r="A75" s="8"/>
      <c r="B75" s="8"/>
      <c r="D75" s="9"/>
      <c r="F75" s="10">
        <v>0</v>
      </c>
      <c r="G75" s="26">
        <f t="shared" si="93"/>
        <v>0</v>
      </c>
      <c r="I75" s="10">
        <v>29</v>
      </c>
      <c r="J75" s="44">
        <f>I75-H74</f>
        <v>0</v>
      </c>
      <c r="K75" s="1">
        <f>I75-H74</f>
        <v>0</v>
      </c>
      <c r="M75" s="43"/>
      <c r="N75" s="2"/>
      <c r="O75" s="2"/>
      <c r="P75" s="12">
        <v>0</v>
      </c>
      <c r="Q75" s="12"/>
      <c r="S75" s="10">
        <v>1869</v>
      </c>
      <c r="T75" s="44">
        <f>R74-S75</f>
        <v>0</v>
      </c>
      <c r="U75" s="1">
        <f>R74-S75</f>
        <v>0</v>
      </c>
      <c r="V75" s="44">
        <f>J75+T75</f>
        <v>0</v>
      </c>
      <c r="W75" s="1">
        <f t="shared" si="94"/>
        <v>0</v>
      </c>
      <c r="Y75" s="43"/>
      <c r="AD75" s="38"/>
    </row>
    <row r="76" spans="1:34" x14ac:dyDescent="0.25">
      <c r="A76" s="8"/>
      <c r="B76" s="8"/>
      <c r="D76" s="9"/>
      <c r="F76" s="10">
        <v>5</v>
      </c>
      <c r="G76" s="26">
        <f t="shared" si="93"/>
        <v>23.5</v>
      </c>
      <c r="I76" s="10">
        <v>41</v>
      </c>
      <c r="J76" s="44">
        <f>I76-I75</f>
        <v>12</v>
      </c>
      <c r="K76" s="1">
        <f>I76-H74</f>
        <v>12</v>
      </c>
      <c r="L76" s="45">
        <f>(K76-K75)/(G76-G75)</f>
        <v>0.51063829787234039</v>
      </c>
      <c r="M76" s="43">
        <f>(J75+J76)/(G76)</f>
        <v>0.51063829787234039</v>
      </c>
      <c r="N76" s="2"/>
      <c r="O76" s="2"/>
      <c r="P76" s="12">
        <v>7.1296296296296299E-3</v>
      </c>
      <c r="Q76" s="11">
        <f>P76-P75</f>
        <v>7.1296296296296299E-3</v>
      </c>
      <c r="S76" s="10">
        <v>1859</v>
      </c>
      <c r="T76" s="44">
        <f>S75-S76</f>
        <v>10</v>
      </c>
      <c r="U76" s="1">
        <f>R74-S76</f>
        <v>10</v>
      </c>
      <c r="V76" s="44">
        <f t="shared" ref="V76:V79" si="95">J76+T76</f>
        <v>22</v>
      </c>
      <c r="W76" s="1">
        <f t="shared" si="94"/>
        <v>22</v>
      </c>
      <c r="X76" s="45">
        <f>V76/(G76-G75)</f>
        <v>0.93617021276595747</v>
      </c>
      <c r="Y76" s="43">
        <f>W76/G76</f>
        <v>0.93617021276595747</v>
      </c>
      <c r="AD76" s="38">
        <f>AD132</f>
        <v>4.7</v>
      </c>
      <c r="AE76" s="2">
        <f>K76/W76</f>
        <v>0.54545454545454541</v>
      </c>
    </row>
    <row r="77" spans="1:34" x14ac:dyDescent="0.25">
      <c r="A77" s="8"/>
      <c r="B77" s="8"/>
      <c r="D77" s="9"/>
      <c r="F77" s="10">
        <v>10</v>
      </c>
      <c r="G77" s="26">
        <f t="shared" si="93"/>
        <v>46</v>
      </c>
      <c r="I77" s="10">
        <v>58</v>
      </c>
      <c r="J77" s="44">
        <f t="shared" ref="J77:J79" si="96">I77-I76</f>
        <v>17</v>
      </c>
      <c r="K77" s="1">
        <f>I77-H74</f>
        <v>29</v>
      </c>
      <c r="L77" s="45">
        <f t="shared" ref="L77:L79" si="97">(K77-K76)/(G77-G76)</f>
        <v>0.75555555555555554</v>
      </c>
      <c r="M77" s="43">
        <f>(J75+J76+J77)/(G77)</f>
        <v>0.63043478260869568</v>
      </c>
      <c r="N77" s="2"/>
      <c r="O77" s="2"/>
      <c r="P77" s="12">
        <v>1.3958333333333333E-2</v>
      </c>
      <c r="Q77" s="11">
        <f t="shared" ref="Q77:Q79" si="98">P77-P76</f>
        <v>6.8287037037037032E-3</v>
      </c>
      <c r="S77" s="10">
        <v>1853</v>
      </c>
      <c r="T77" s="44">
        <f t="shared" ref="T77:T79" si="99">S76-S77</f>
        <v>6</v>
      </c>
      <c r="U77" s="1">
        <f>R74-S77</f>
        <v>16</v>
      </c>
      <c r="V77" s="44">
        <f t="shared" si="95"/>
        <v>23</v>
      </c>
      <c r="W77" s="1">
        <f t="shared" si="94"/>
        <v>45</v>
      </c>
      <c r="X77" s="45">
        <f t="shared" ref="X77:X79" si="100">V77/(G77-G76)</f>
        <v>1.0222222222222221</v>
      </c>
      <c r="Y77" s="43">
        <f>W77/G77</f>
        <v>0.97826086956521741</v>
      </c>
      <c r="AD77" s="38">
        <f t="shared" ref="AD77:AD78" si="101">AD133</f>
        <v>4.5999999999999996</v>
      </c>
      <c r="AE77" s="2">
        <f t="shared" ref="AE77:AE79" si="102">K77/W77</f>
        <v>0.64444444444444449</v>
      </c>
    </row>
    <row r="78" spans="1:34" x14ac:dyDescent="0.25">
      <c r="A78" s="8"/>
      <c r="B78" s="8"/>
      <c r="D78" s="9"/>
      <c r="F78" s="10">
        <v>15</v>
      </c>
      <c r="G78" s="26">
        <f t="shared" si="93"/>
        <v>68.833333333333329</v>
      </c>
      <c r="I78" s="10">
        <v>77</v>
      </c>
      <c r="J78" s="44">
        <f t="shared" si="96"/>
        <v>19</v>
      </c>
      <c r="K78" s="1">
        <f>I78-H74</f>
        <v>48</v>
      </c>
      <c r="L78" s="45">
        <f t="shared" si="97"/>
        <v>0.83211678832116809</v>
      </c>
      <c r="M78" s="43">
        <f>(J75+J76+J77+J78)/(G78)</f>
        <v>0.69733656174334147</v>
      </c>
      <c r="N78" s="2"/>
      <c r="O78" s="2"/>
      <c r="P78" s="12">
        <v>2.0925925925925924E-2</v>
      </c>
      <c r="Q78" s="11">
        <f t="shared" si="98"/>
        <v>6.9675925925925912E-3</v>
      </c>
      <c r="S78" s="10">
        <v>1850</v>
      </c>
      <c r="T78" s="44">
        <f t="shared" si="99"/>
        <v>3</v>
      </c>
      <c r="U78" s="1">
        <f>R74-S78</f>
        <v>19</v>
      </c>
      <c r="V78" s="44">
        <f t="shared" si="95"/>
        <v>22</v>
      </c>
      <c r="W78" s="1">
        <f t="shared" si="94"/>
        <v>67</v>
      </c>
      <c r="X78" s="45">
        <f t="shared" si="100"/>
        <v>0.96350364963503665</v>
      </c>
      <c r="Y78" s="43">
        <f>W78/G78</f>
        <v>0.9733656174334141</v>
      </c>
      <c r="AD78" s="38">
        <f t="shared" si="101"/>
        <v>4.5888888888888886</v>
      </c>
      <c r="AE78" s="2">
        <f t="shared" si="102"/>
        <v>0.71641791044776115</v>
      </c>
    </row>
    <row r="79" spans="1:34" x14ac:dyDescent="0.25">
      <c r="A79" s="8"/>
      <c r="B79" s="8"/>
      <c r="D79" s="9"/>
      <c r="F79" s="10">
        <v>20</v>
      </c>
      <c r="G79" s="26">
        <f t="shared" si="93"/>
        <v>91.777777777777771</v>
      </c>
      <c r="I79" s="10">
        <v>96</v>
      </c>
      <c r="J79" s="44">
        <f t="shared" si="96"/>
        <v>19</v>
      </c>
      <c r="K79" s="1">
        <f>I79-H74</f>
        <v>67</v>
      </c>
      <c r="L79" s="45">
        <f t="shared" si="97"/>
        <v>0.82808716707021801</v>
      </c>
      <c r="M79" s="43">
        <f>(J75+J76+J77+J78+J79)/(G79)</f>
        <v>0.7300242130750606</v>
      </c>
      <c r="N79" s="2"/>
      <c r="O79" s="2"/>
      <c r="P79" s="12">
        <v>2.8055555555555556E-2</v>
      </c>
      <c r="Q79" s="11">
        <f t="shared" si="98"/>
        <v>7.1296296296296316E-3</v>
      </c>
      <c r="S79" s="10">
        <v>1847</v>
      </c>
      <c r="T79" s="44">
        <f t="shared" si="99"/>
        <v>3</v>
      </c>
      <c r="U79" s="1">
        <f>R74-S79</f>
        <v>22</v>
      </c>
      <c r="V79" s="44">
        <f t="shared" si="95"/>
        <v>22</v>
      </c>
      <c r="W79" s="1">
        <f t="shared" si="94"/>
        <v>89</v>
      </c>
      <c r="X79" s="45">
        <f t="shared" si="100"/>
        <v>0.95883777239709445</v>
      </c>
      <c r="Y79" s="43">
        <f>W79/G79</f>
        <v>0.96973365617433416</v>
      </c>
      <c r="AD79" s="38">
        <f>AD134</f>
        <v>4.5888888888888886</v>
      </c>
      <c r="AE79" s="2">
        <f t="shared" si="102"/>
        <v>0.7528089887640449</v>
      </c>
      <c r="AF79">
        <f>1-(K79/G79)</f>
        <v>0.2699757869249394</v>
      </c>
      <c r="AG79">
        <f>1-((K79)/(W79))</f>
        <v>0.2471910112359551</v>
      </c>
      <c r="AH79">
        <f>1-((W79/G79))</f>
        <v>3.0266343825665842E-2</v>
      </c>
    </row>
    <row r="80" spans="1:34" x14ac:dyDescent="0.25">
      <c r="A80" s="8"/>
      <c r="B80" s="8"/>
      <c r="D80" s="9"/>
      <c r="G80" s="26"/>
      <c r="M80" s="43"/>
      <c r="N80" s="2"/>
      <c r="O80" s="2"/>
      <c r="Y80" s="43"/>
      <c r="AD80" s="38"/>
    </row>
    <row r="81" spans="1:34" x14ac:dyDescent="0.25">
      <c r="A81" s="8">
        <v>8</v>
      </c>
      <c r="B81" s="8" t="s">
        <v>13</v>
      </c>
      <c r="C81" s="8" t="s">
        <v>2</v>
      </c>
      <c r="D81" s="9">
        <v>0.05</v>
      </c>
      <c r="E81" s="8">
        <v>62.72</v>
      </c>
      <c r="F81" s="10">
        <v>25</v>
      </c>
      <c r="G81" s="26">
        <f t="shared" ref="G81:G86" si="103">F81*AD81</f>
        <v>114.72222222222221</v>
      </c>
      <c r="H81" s="10">
        <v>29</v>
      </c>
      <c r="I81" s="10">
        <v>110</v>
      </c>
      <c r="K81" s="1">
        <f>I81-H81</f>
        <v>81</v>
      </c>
      <c r="M81" s="43">
        <f>K81/G81</f>
        <v>0.70605326876513319</v>
      </c>
      <c r="N81" s="14">
        <f>K81-AA81</f>
        <v>64</v>
      </c>
      <c r="O81" s="2">
        <f>(K81-AA81)/G81</f>
        <v>0.55786924939467319</v>
      </c>
      <c r="P81" s="10">
        <v>45</v>
      </c>
      <c r="R81" s="10">
        <v>1870</v>
      </c>
      <c r="S81" s="10">
        <v>1840</v>
      </c>
      <c r="U81" s="1">
        <f>R81-S81</f>
        <v>30</v>
      </c>
      <c r="W81" s="1">
        <f t="shared" ref="W81:W86" si="104">K81+U81</f>
        <v>111</v>
      </c>
      <c r="Y81" s="43">
        <f>W81/G81</f>
        <v>0.96755447941888628</v>
      </c>
      <c r="Z81" s="2">
        <f>(W81-AA81)/G81</f>
        <v>0.81937046004842617</v>
      </c>
      <c r="AA81" s="8">
        <v>17</v>
      </c>
      <c r="AB81" s="8">
        <v>3</v>
      </c>
      <c r="AD81" s="38">
        <f>AD134</f>
        <v>4.5888888888888886</v>
      </c>
    </row>
    <row r="82" spans="1:34" x14ac:dyDescent="0.25">
      <c r="A82" s="8"/>
      <c r="B82" s="8"/>
      <c r="D82" s="9"/>
      <c r="F82" s="10">
        <v>0</v>
      </c>
      <c r="G82" s="26">
        <f t="shared" si="103"/>
        <v>0</v>
      </c>
      <c r="I82" s="10">
        <v>29</v>
      </c>
      <c r="J82" s="44">
        <f>I82-H81</f>
        <v>0</v>
      </c>
      <c r="K82" s="1">
        <f>I82-H81</f>
        <v>0</v>
      </c>
      <c r="M82" s="43"/>
      <c r="N82" s="2"/>
      <c r="O82" s="2"/>
      <c r="P82" s="12">
        <v>0</v>
      </c>
      <c r="Q82" s="12"/>
      <c r="S82" s="10">
        <v>1870</v>
      </c>
      <c r="T82" s="44">
        <f>R81-S82</f>
        <v>0</v>
      </c>
      <c r="U82" s="1">
        <f>R81-S82</f>
        <v>0</v>
      </c>
      <c r="V82" s="44">
        <f>J82+T82</f>
        <v>0</v>
      </c>
      <c r="W82" s="1">
        <f t="shared" si="104"/>
        <v>0</v>
      </c>
      <c r="Y82" s="43"/>
      <c r="AD82" s="38"/>
    </row>
    <row r="83" spans="1:34" x14ac:dyDescent="0.25">
      <c r="A83" s="8"/>
      <c r="B83" s="8"/>
      <c r="D83" s="9"/>
      <c r="F83" s="10">
        <v>5</v>
      </c>
      <c r="G83" s="26">
        <f t="shared" si="103"/>
        <v>23.5</v>
      </c>
      <c r="I83" s="10">
        <v>40</v>
      </c>
      <c r="J83" s="44">
        <f>I83-I82</f>
        <v>11</v>
      </c>
      <c r="K83" s="1">
        <f>I83-H81</f>
        <v>11</v>
      </c>
      <c r="L83" s="45">
        <f>(K83-K82)/(G83-G82)</f>
        <v>0.46808510638297873</v>
      </c>
      <c r="M83" s="43">
        <f>(J82+J83)/(G83)</f>
        <v>0.46808510638297873</v>
      </c>
      <c r="N83" s="2"/>
      <c r="O83" s="2"/>
      <c r="P83" s="12">
        <v>6.9212962962962961E-3</v>
      </c>
      <c r="Q83" s="11">
        <f>P83-P82</f>
        <v>6.9212962962962961E-3</v>
      </c>
      <c r="S83" s="10">
        <v>1858</v>
      </c>
      <c r="T83" s="44">
        <f>S82-S83</f>
        <v>12</v>
      </c>
      <c r="U83" s="1">
        <f>R81-S83</f>
        <v>12</v>
      </c>
      <c r="V83" s="44">
        <f t="shared" ref="V83:V86" si="105">J83+T83</f>
        <v>23</v>
      </c>
      <c r="W83" s="1">
        <f t="shared" si="104"/>
        <v>23</v>
      </c>
      <c r="X83" s="45">
        <f>V83/(G83-G82)</f>
        <v>0.97872340425531912</v>
      </c>
      <c r="Y83" s="43">
        <f>W83/G83</f>
        <v>0.97872340425531912</v>
      </c>
      <c r="AD83" s="38">
        <f>AD132</f>
        <v>4.7</v>
      </c>
      <c r="AE83" s="2">
        <f>K83/W83</f>
        <v>0.47826086956521741</v>
      </c>
    </row>
    <row r="84" spans="1:34" x14ac:dyDescent="0.25">
      <c r="A84" s="8"/>
      <c r="B84" s="8"/>
      <c r="D84" s="9"/>
      <c r="F84" s="10">
        <v>10</v>
      </c>
      <c r="G84" s="26">
        <f t="shared" si="103"/>
        <v>46</v>
      </c>
      <c r="I84" s="10">
        <v>55</v>
      </c>
      <c r="J84" s="44">
        <f t="shared" ref="J84:J86" si="106">I84-I83</f>
        <v>15</v>
      </c>
      <c r="K84" s="1">
        <f>I84-H81</f>
        <v>26</v>
      </c>
      <c r="L84" s="45">
        <f t="shared" ref="L84:L86" si="107">(K84-K83)/(G84-G83)</f>
        <v>0.66666666666666663</v>
      </c>
      <c r="M84" s="43">
        <f>(J82+J83+J84)/(G84)</f>
        <v>0.56521739130434778</v>
      </c>
      <c r="N84" s="2"/>
      <c r="O84" s="2"/>
      <c r="P84" s="12">
        <v>1.3055555555555556E-2</v>
      </c>
      <c r="Q84" s="11">
        <f t="shared" ref="Q84:Q86" si="108">P84-P83</f>
        <v>6.1342592592592603E-3</v>
      </c>
      <c r="S84" s="10">
        <v>1851</v>
      </c>
      <c r="T84" s="44">
        <f t="shared" ref="T84:T86" si="109">S83-S84</f>
        <v>7</v>
      </c>
      <c r="U84" s="1">
        <f>R81-S84</f>
        <v>19</v>
      </c>
      <c r="V84" s="44">
        <f t="shared" si="105"/>
        <v>22</v>
      </c>
      <c r="W84" s="1">
        <f t="shared" si="104"/>
        <v>45</v>
      </c>
      <c r="X84" s="45">
        <f t="shared" ref="X84:X86" si="110">V84/(G84-G83)</f>
        <v>0.97777777777777775</v>
      </c>
      <c r="Y84" s="43">
        <f>W84/G84</f>
        <v>0.97826086956521741</v>
      </c>
      <c r="AD84" s="38">
        <f t="shared" ref="AD84:AD85" si="111">AD133</f>
        <v>4.5999999999999996</v>
      </c>
      <c r="AE84" s="2">
        <f t="shared" ref="AE84:AE86" si="112">K84/W84</f>
        <v>0.57777777777777772</v>
      </c>
    </row>
    <row r="85" spans="1:34" x14ac:dyDescent="0.25">
      <c r="A85" s="8"/>
      <c r="B85" s="8"/>
      <c r="D85" s="9"/>
      <c r="F85" s="10">
        <v>15</v>
      </c>
      <c r="G85" s="26">
        <f t="shared" si="103"/>
        <v>68.833333333333329</v>
      </c>
      <c r="I85" s="10">
        <v>73</v>
      </c>
      <c r="J85" s="44">
        <f t="shared" si="106"/>
        <v>18</v>
      </c>
      <c r="K85" s="1">
        <f>I85-H81</f>
        <v>44</v>
      </c>
      <c r="L85" s="45">
        <f t="shared" si="107"/>
        <v>0.78832116788321183</v>
      </c>
      <c r="M85" s="43">
        <f>(J82+J83+J84+J85)/(G85)</f>
        <v>0.63922518159806296</v>
      </c>
      <c r="N85" s="2"/>
      <c r="O85" s="2"/>
      <c r="P85" s="12">
        <v>1.9155092592592592E-2</v>
      </c>
      <c r="Q85" s="11">
        <f t="shared" si="108"/>
        <v>6.0995370370370353E-3</v>
      </c>
      <c r="S85" s="10">
        <v>1846</v>
      </c>
      <c r="T85" s="44">
        <f t="shared" si="109"/>
        <v>5</v>
      </c>
      <c r="U85" s="1">
        <f>R81-S85</f>
        <v>24</v>
      </c>
      <c r="V85" s="44">
        <f t="shared" si="105"/>
        <v>23</v>
      </c>
      <c r="W85" s="1">
        <f t="shared" si="104"/>
        <v>68</v>
      </c>
      <c r="X85" s="45">
        <f t="shared" si="110"/>
        <v>1.0072992700729928</v>
      </c>
      <c r="Y85" s="43">
        <f>W85/G85</f>
        <v>0.98789346246973375</v>
      </c>
      <c r="AD85" s="38">
        <f t="shared" si="111"/>
        <v>4.5888888888888886</v>
      </c>
      <c r="AE85" s="2">
        <f t="shared" si="112"/>
        <v>0.6470588235294118</v>
      </c>
    </row>
    <row r="86" spans="1:34" x14ac:dyDescent="0.25">
      <c r="A86" s="8"/>
      <c r="B86" s="8"/>
      <c r="D86" s="9"/>
      <c r="F86" s="10">
        <v>20</v>
      </c>
      <c r="G86" s="26">
        <f t="shared" si="103"/>
        <v>91.777777777777771</v>
      </c>
      <c r="I86" s="10">
        <v>92</v>
      </c>
      <c r="J86" s="44">
        <f t="shared" si="106"/>
        <v>19</v>
      </c>
      <c r="K86" s="1">
        <f>I86-H81</f>
        <v>63</v>
      </c>
      <c r="L86" s="45">
        <f t="shared" si="107"/>
        <v>0.82808716707021801</v>
      </c>
      <c r="M86" s="43">
        <f>(J82+J83+J84+J85+J86)/(G86)</f>
        <v>0.68644067796610175</v>
      </c>
      <c r="N86" s="2"/>
      <c r="O86" s="2"/>
      <c r="P86" s="12">
        <v>2.5474537037037039E-2</v>
      </c>
      <c r="Q86" s="11">
        <f t="shared" si="108"/>
        <v>6.319444444444447E-3</v>
      </c>
      <c r="S86" s="10">
        <v>1842</v>
      </c>
      <c r="T86" s="44">
        <f t="shared" si="109"/>
        <v>4</v>
      </c>
      <c r="U86" s="1">
        <f>R81-S86</f>
        <v>28</v>
      </c>
      <c r="V86" s="44">
        <f t="shared" si="105"/>
        <v>23</v>
      </c>
      <c r="W86" s="1">
        <f t="shared" si="104"/>
        <v>91</v>
      </c>
      <c r="X86" s="45">
        <f t="shared" si="110"/>
        <v>1.0024213075060533</v>
      </c>
      <c r="Y86" s="43">
        <f>W86/G86</f>
        <v>0.99152542372881358</v>
      </c>
      <c r="AD86" s="38">
        <f>AD134</f>
        <v>4.5888888888888886</v>
      </c>
      <c r="AE86" s="2">
        <f t="shared" si="112"/>
        <v>0.69230769230769229</v>
      </c>
      <c r="AF86">
        <f>1-(K86/G86)</f>
        <v>0.31355932203389825</v>
      </c>
      <c r="AG86">
        <f>1-((K86)/(W86))</f>
        <v>0.30769230769230771</v>
      </c>
      <c r="AH86">
        <f>1-((W86/G86))</f>
        <v>8.4745762711864181E-3</v>
      </c>
    </row>
    <row r="87" spans="1:34" x14ac:dyDescent="0.25">
      <c r="A87" s="8"/>
      <c r="B87" s="8"/>
      <c r="D87" s="9"/>
      <c r="G87" s="26"/>
      <c r="M87" s="43"/>
      <c r="N87" s="2"/>
      <c r="O87" s="2"/>
      <c r="P87" s="12"/>
      <c r="Q87" s="11"/>
      <c r="Y87" s="43"/>
      <c r="AD87" s="38"/>
    </row>
    <row r="88" spans="1:34" s="20" customFormat="1" x14ac:dyDescent="0.25">
      <c r="A88" s="16" t="s">
        <v>65</v>
      </c>
      <c r="B88" s="17"/>
      <c r="C88" s="17"/>
      <c r="D88" s="18"/>
      <c r="E88" s="17"/>
      <c r="F88" s="19"/>
      <c r="G88" s="37"/>
      <c r="H88" s="19"/>
      <c r="I88" s="19"/>
      <c r="J88" s="47"/>
      <c r="K88" s="21"/>
      <c r="L88" s="47"/>
      <c r="M88" s="53"/>
      <c r="N88" s="22"/>
      <c r="O88" s="22"/>
      <c r="P88" s="19"/>
      <c r="Q88" s="19"/>
      <c r="R88" s="19"/>
      <c r="S88" s="19"/>
      <c r="T88" s="47"/>
      <c r="U88" s="21"/>
      <c r="V88" s="47"/>
      <c r="W88" s="21"/>
      <c r="X88" s="47"/>
      <c r="Y88" s="53"/>
      <c r="AA88" s="17"/>
      <c r="AB88" s="17"/>
      <c r="AC88" s="17"/>
      <c r="AD88" s="42"/>
    </row>
    <row r="89" spans="1:34" x14ac:dyDescent="0.25">
      <c r="A89" s="8">
        <v>1</v>
      </c>
      <c r="B89" s="8" t="s">
        <v>6</v>
      </c>
      <c r="C89" s="8" t="s">
        <v>2</v>
      </c>
      <c r="D89" s="8" t="s">
        <v>1</v>
      </c>
      <c r="E89" s="8" t="s">
        <v>3</v>
      </c>
      <c r="F89" s="10">
        <v>17</v>
      </c>
      <c r="G89" s="26">
        <f t="shared" ref="G89:G94" si="113">F89*AD89</f>
        <v>78.011111111111106</v>
      </c>
      <c r="H89" s="10">
        <v>31</v>
      </c>
      <c r="I89" s="10">
        <v>110</v>
      </c>
      <c r="K89" s="1">
        <f>I89-H89</f>
        <v>79</v>
      </c>
      <c r="M89" s="43">
        <f>K89/G89</f>
        <v>1.0126762569434553</v>
      </c>
      <c r="N89" s="14">
        <f>K89-AA89</f>
        <v>79</v>
      </c>
      <c r="O89" s="2">
        <f>(K89-AA89)/G89</f>
        <v>1.0126762569434553</v>
      </c>
      <c r="P89" s="10">
        <v>27</v>
      </c>
      <c r="R89" s="10">
        <v>1870</v>
      </c>
      <c r="S89" s="10">
        <v>1870</v>
      </c>
      <c r="U89" s="1">
        <f>R89-S89</f>
        <v>0</v>
      </c>
      <c r="W89" s="1">
        <f>K89+U89</f>
        <v>79</v>
      </c>
      <c r="Y89" s="43">
        <f>W89/G89</f>
        <v>1.0126762569434553</v>
      </c>
      <c r="Z89" s="2">
        <f>(W89-AA89)/G89</f>
        <v>1.0126762569434553</v>
      </c>
      <c r="AA89" s="8">
        <v>0</v>
      </c>
      <c r="AB89" s="8" t="s">
        <v>3</v>
      </c>
      <c r="AD89" s="38">
        <f>AD134</f>
        <v>4.5888888888888886</v>
      </c>
    </row>
    <row r="90" spans="1:34" x14ac:dyDescent="0.25">
      <c r="A90" s="8"/>
      <c r="B90" s="8"/>
      <c r="F90" s="10">
        <v>0</v>
      </c>
      <c r="G90" s="26">
        <f t="shared" si="113"/>
        <v>0</v>
      </c>
      <c r="I90" s="10">
        <v>31</v>
      </c>
      <c r="J90" s="44">
        <f>I90-H89</f>
        <v>0</v>
      </c>
      <c r="K90" s="1">
        <f>I90-H89</f>
        <v>0</v>
      </c>
      <c r="M90" s="43"/>
      <c r="N90" s="2"/>
      <c r="O90" s="2"/>
      <c r="P90" s="12">
        <v>0</v>
      </c>
      <c r="Q90" s="12"/>
      <c r="S90" s="10">
        <v>1870</v>
      </c>
      <c r="T90" s="44">
        <f>R89-S90</f>
        <v>0</v>
      </c>
      <c r="U90" s="1">
        <f>R89-S90</f>
        <v>0</v>
      </c>
      <c r="V90" s="44">
        <f>J90+T90</f>
        <v>0</v>
      </c>
      <c r="W90" s="1">
        <f>K90+U90</f>
        <v>0</v>
      </c>
      <c r="Y90" s="43"/>
      <c r="AD90" s="38"/>
    </row>
    <row r="91" spans="1:34" x14ac:dyDescent="0.25">
      <c r="A91" s="8"/>
      <c r="B91" s="8"/>
      <c r="F91" s="10">
        <v>5</v>
      </c>
      <c r="G91" s="26">
        <f t="shared" si="113"/>
        <v>23.5</v>
      </c>
      <c r="I91" s="10">
        <v>53</v>
      </c>
      <c r="J91" s="44">
        <f>I91-I90</f>
        <v>22</v>
      </c>
      <c r="K91" s="1">
        <f>I91-H89</f>
        <v>22</v>
      </c>
      <c r="L91" s="45">
        <f>(K91-K90)/(G91-G90)</f>
        <v>0.93617021276595747</v>
      </c>
      <c r="M91" s="43">
        <f>(J90+J91)/(G91)</f>
        <v>0.93617021276595747</v>
      </c>
      <c r="N91" s="2"/>
      <c r="O91" s="2"/>
      <c r="P91" s="12">
        <v>5.5092592592592589E-3</v>
      </c>
      <c r="Q91" s="11">
        <f>P91-P90</f>
        <v>5.5092592592592589E-3</v>
      </c>
      <c r="S91" s="10">
        <v>1870</v>
      </c>
      <c r="T91" s="44">
        <f>S90-S91</f>
        <v>0</v>
      </c>
      <c r="U91" s="1">
        <f>R89-S91</f>
        <v>0</v>
      </c>
      <c r="V91" s="44">
        <f t="shared" ref="V91:V93" si="114">J91+T91</f>
        <v>22</v>
      </c>
      <c r="W91" s="1">
        <f>K91+U91</f>
        <v>22</v>
      </c>
      <c r="X91" s="45">
        <f>V91/(G91-G90)</f>
        <v>0.93617021276595747</v>
      </c>
      <c r="Y91" s="43">
        <f>W91/G91</f>
        <v>0.93617021276595747</v>
      </c>
      <c r="AD91" s="38">
        <f>AD132</f>
        <v>4.7</v>
      </c>
      <c r="AE91" s="2">
        <f>K91/W91</f>
        <v>1</v>
      </c>
    </row>
    <row r="92" spans="1:34" x14ac:dyDescent="0.25">
      <c r="A92" s="8"/>
      <c r="B92" s="8"/>
      <c r="F92" s="10">
        <v>10</v>
      </c>
      <c r="G92" s="26">
        <f t="shared" si="113"/>
        <v>46</v>
      </c>
      <c r="I92" s="10">
        <v>76</v>
      </c>
      <c r="J92" s="44">
        <f t="shared" ref="J92:J93" si="115">I92-I91</f>
        <v>23</v>
      </c>
      <c r="K92" s="1">
        <f>I92-H89</f>
        <v>45</v>
      </c>
      <c r="L92" s="45">
        <f t="shared" ref="L92:L93" si="116">(K92-K91)/(G92-G91)</f>
        <v>1.0222222222222221</v>
      </c>
      <c r="M92" s="43">
        <f>(J90+J91+J92)/(G92)</f>
        <v>0.97826086956521741</v>
      </c>
      <c r="N92" s="2"/>
      <c r="O92" s="2"/>
      <c r="P92" s="12">
        <v>1.1006944444444444E-2</v>
      </c>
      <c r="Q92" s="11">
        <f t="shared" ref="Q92:Q93" si="117">P92-P91</f>
        <v>5.4976851851851853E-3</v>
      </c>
      <c r="S92" s="10">
        <v>1870</v>
      </c>
      <c r="T92" s="44">
        <f t="shared" ref="T92:T93" si="118">S91-S92</f>
        <v>0</v>
      </c>
      <c r="U92" s="1">
        <f>R89-S92</f>
        <v>0</v>
      </c>
      <c r="V92" s="44">
        <f t="shared" si="114"/>
        <v>23</v>
      </c>
      <c r="W92" s="1">
        <f>K92+U92</f>
        <v>45</v>
      </c>
      <c r="X92" s="45">
        <f t="shared" ref="X92" si="119">V92/(G92-G91)</f>
        <v>1.0222222222222221</v>
      </c>
      <c r="Y92" s="43">
        <f>W92/G92</f>
        <v>0.97826086956521741</v>
      </c>
      <c r="AD92" s="38">
        <f t="shared" ref="AD92:AD93" si="120">AD133</f>
        <v>4.5999999999999996</v>
      </c>
      <c r="AE92" s="2">
        <f t="shared" ref="AE92:AE93" si="121">K92/W92</f>
        <v>1</v>
      </c>
    </row>
    <row r="93" spans="1:34" x14ac:dyDescent="0.25">
      <c r="A93" s="8"/>
      <c r="B93" s="8"/>
      <c r="F93" s="10">
        <v>15</v>
      </c>
      <c r="G93" s="26">
        <f t="shared" si="113"/>
        <v>68.833333333333329</v>
      </c>
      <c r="I93" s="10">
        <v>99</v>
      </c>
      <c r="J93" s="44">
        <f t="shared" si="115"/>
        <v>23</v>
      </c>
      <c r="K93" s="1">
        <f>I93-H89</f>
        <v>68</v>
      </c>
      <c r="L93" s="45">
        <f t="shared" si="116"/>
        <v>1.0072992700729928</v>
      </c>
      <c r="M93" s="43">
        <f>(J90+J91+J92+J93)/(G93)</f>
        <v>0.98789346246973375</v>
      </c>
      <c r="N93" s="2"/>
      <c r="O93" s="2"/>
      <c r="P93" s="12">
        <v>1.653935185185185E-2</v>
      </c>
      <c r="Q93" s="11">
        <f t="shared" si="117"/>
        <v>5.532407407407406E-3</v>
      </c>
      <c r="S93" s="10">
        <v>1870</v>
      </c>
      <c r="T93" s="44">
        <f t="shared" si="118"/>
        <v>0</v>
      </c>
      <c r="U93" s="1">
        <f>R89-S93</f>
        <v>0</v>
      </c>
      <c r="V93" s="44">
        <f t="shared" si="114"/>
        <v>23</v>
      </c>
      <c r="W93" s="1">
        <f>K93+U93</f>
        <v>68</v>
      </c>
      <c r="X93" s="45">
        <f>V93/(G93-G92)</f>
        <v>1.0072992700729928</v>
      </c>
      <c r="Y93" s="43">
        <f>W93/G93</f>
        <v>0.98789346246973375</v>
      </c>
      <c r="AD93" s="38">
        <f t="shared" si="120"/>
        <v>4.5888888888888886</v>
      </c>
      <c r="AE93" s="2">
        <f t="shared" si="121"/>
        <v>1</v>
      </c>
      <c r="AF93">
        <f>1-(K93/G93)</f>
        <v>1.2106537530266248E-2</v>
      </c>
      <c r="AG93">
        <f>1-((K93)/(W93))</f>
        <v>0</v>
      </c>
      <c r="AH93">
        <f>1-((W93/G93))</f>
        <v>1.2106537530266248E-2</v>
      </c>
    </row>
    <row r="94" spans="1:34" x14ac:dyDescent="0.25">
      <c r="A94" s="8"/>
      <c r="B94" s="8"/>
      <c r="F94" s="10">
        <v>20</v>
      </c>
      <c r="G94" s="26">
        <f t="shared" si="113"/>
        <v>91.777777777777771</v>
      </c>
      <c r="I94" s="10" t="s">
        <v>38</v>
      </c>
      <c r="J94" s="44" t="s">
        <v>38</v>
      </c>
      <c r="K94" s="1" t="s">
        <v>38</v>
      </c>
      <c r="L94" s="45"/>
      <c r="M94" s="43" t="s">
        <v>38</v>
      </c>
      <c r="N94" s="2"/>
      <c r="O94" s="2"/>
      <c r="P94" s="10" t="s">
        <v>38</v>
      </c>
      <c r="Q94" s="11"/>
      <c r="S94" s="10" t="s">
        <v>38</v>
      </c>
      <c r="T94" s="44" t="s">
        <v>38</v>
      </c>
      <c r="U94" s="1" t="s">
        <v>38</v>
      </c>
      <c r="W94" s="1" t="s">
        <v>38</v>
      </c>
      <c r="Y94" s="43" t="s">
        <v>38</v>
      </c>
      <c r="AD94" s="38">
        <f>AD134</f>
        <v>4.5888888888888886</v>
      </c>
      <c r="AE94" s="2"/>
    </row>
    <row r="95" spans="1:34" x14ac:dyDescent="0.25">
      <c r="A95" s="8"/>
      <c r="B95" s="8"/>
      <c r="G95" s="26"/>
      <c r="M95" s="43"/>
      <c r="N95" s="2"/>
      <c r="O95" s="2"/>
      <c r="Y95" s="43"/>
      <c r="AD95" s="38"/>
    </row>
    <row r="96" spans="1:34" x14ac:dyDescent="0.25">
      <c r="A96" s="8">
        <v>9</v>
      </c>
      <c r="B96" s="8" t="s">
        <v>14</v>
      </c>
      <c r="C96" s="8" t="s">
        <v>2</v>
      </c>
      <c r="D96" s="8" t="s">
        <v>1</v>
      </c>
      <c r="E96" s="8" t="s">
        <v>3</v>
      </c>
      <c r="F96" s="10">
        <v>19</v>
      </c>
      <c r="G96" s="26">
        <f t="shared" ref="G96:G101" si="122">F96*AD96</f>
        <v>87.188888888888883</v>
      </c>
      <c r="H96" s="10">
        <v>25</v>
      </c>
      <c r="I96" s="10">
        <v>110</v>
      </c>
      <c r="K96" s="1">
        <f>I96-H96</f>
        <v>85</v>
      </c>
      <c r="M96" s="43">
        <f>K96/G96</f>
        <v>0.97489486427934247</v>
      </c>
      <c r="N96" s="14">
        <f>K96-AA96</f>
        <v>80</v>
      </c>
      <c r="O96" s="2">
        <f>(K96-AA96)/G96</f>
        <v>0.9175481075570282</v>
      </c>
      <c r="P96" s="10">
        <v>33</v>
      </c>
      <c r="R96" s="10">
        <v>1871</v>
      </c>
      <c r="S96" s="10">
        <v>1870</v>
      </c>
      <c r="U96" s="1">
        <f>R96-S96</f>
        <v>1</v>
      </c>
      <c r="W96" s="1">
        <f>K96+U96</f>
        <v>86</v>
      </c>
      <c r="Y96" s="43">
        <f>W96/G96</f>
        <v>0.98636421562380538</v>
      </c>
      <c r="Z96" s="2">
        <f>(W96-AA96)/G96</f>
        <v>0.92901745890149112</v>
      </c>
      <c r="AA96" s="8">
        <v>5</v>
      </c>
      <c r="AB96" s="8">
        <v>3</v>
      </c>
      <c r="AD96" s="38">
        <f>AD134</f>
        <v>4.5888888888888886</v>
      </c>
    </row>
    <row r="97" spans="1:34" x14ac:dyDescent="0.25">
      <c r="A97" s="8"/>
      <c r="B97" s="8"/>
      <c r="F97" s="10">
        <v>0</v>
      </c>
      <c r="G97" s="26">
        <f t="shared" si="122"/>
        <v>0</v>
      </c>
      <c r="I97" s="10">
        <v>25</v>
      </c>
      <c r="J97" s="44">
        <f>I97-H96</f>
        <v>0</v>
      </c>
      <c r="K97" s="1">
        <f>I97-H96</f>
        <v>0</v>
      </c>
      <c r="M97" s="43"/>
      <c r="N97" s="2"/>
      <c r="O97" s="2"/>
      <c r="P97" s="12">
        <v>0</v>
      </c>
      <c r="Q97" s="12"/>
      <c r="S97" s="10">
        <v>1871</v>
      </c>
      <c r="T97" s="44">
        <f>R96-S97</f>
        <v>0</v>
      </c>
      <c r="U97" s="1">
        <f>R96-S97</f>
        <v>0</v>
      </c>
      <c r="V97" s="44">
        <f>J97+T97</f>
        <v>0</v>
      </c>
      <c r="W97" s="1">
        <f>K97+U97</f>
        <v>0</v>
      </c>
      <c r="Y97" s="43"/>
      <c r="AD97" s="38"/>
    </row>
    <row r="98" spans="1:34" x14ac:dyDescent="0.25">
      <c r="A98" s="8"/>
      <c r="B98" s="8"/>
      <c r="F98" s="10">
        <v>5</v>
      </c>
      <c r="G98" s="26">
        <f t="shared" si="122"/>
        <v>23.5</v>
      </c>
      <c r="I98" s="10">
        <v>47</v>
      </c>
      <c r="J98" s="44">
        <f>I98-I97</f>
        <v>22</v>
      </c>
      <c r="K98" s="1">
        <f>I98-H96</f>
        <v>22</v>
      </c>
      <c r="L98" s="45">
        <f>(K98-K97)/(G98-G97)</f>
        <v>0.93617021276595747</v>
      </c>
      <c r="M98" s="43">
        <f>(J97+J98)/(G98)</f>
        <v>0.93617021276595747</v>
      </c>
      <c r="N98" s="2"/>
      <c r="O98" s="2"/>
      <c r="P98" s="12">
        <v>5.9490740740740745E-3</v>
      </c>
      <c r="Q98" s="11">
        <f>P98-P97</f>
        <v>5.9490740740740745E-3</v>
      </c>
      <c r="S98" s="10">
        <v>1870</v>
      </c>
      <c r="T98" s="44">
        <f>S97-S98</f>
        <v>1</v>
      </c>
      <c r="U98" s="1">
        <f>R96-S98</f>
        <v>1</v>
      </c>
      <c r="V98" s="44">
        <f t="shared" ref="V98:V100" si="123">J98+T98</f>
        <v>23</v>
      </c>
      <c r="W98" s="1">
        <f>K98+U98</f>
        <v>23</v>
      </c>
      <c r="X98" s="45">
        <f>V98/(G98-G97)</f>
        <v>0.97872340425531912</v>
      </c>
      <c r="Y98" s="43">
        <f>W98/G98</f>
        <v>0.97872340425531912</v>
      </c>
      <c r="AD98" s="38">
        <f>AD132</f>
        <v>4.7</v>
      </c>
      <c r="AE98" s="2">
        <f>K98/W98</f>
        <v>0.95652173913043481</v>
      </c>
    </row>
    <row r="99" spans="1:34" x14ac:dyDescent="0.25">
      <c r="F99" s="10">
        <v>10</v>
      </c>
      <c r="G99" s="26">
        <f t="shared" si="122"/>
        <v>46</v>
      </c>
      <c r="I99" s="10">
        <v>70</v>
      </c>
      <c r="J99" s="44">
        <f t="shared" ref="J99:J100" si="124">I99-I98</f>
        <v>23</v>
      </c>
      <c r="K99" s="1">
        <f>I99-H96</f>
        <v>45</v>
      </c>
      <c r="L99" s="45">
        <f t="shared" ref="L99:L100" si="125">(K99-K98)/(G99-G98)</f>
        <v>1.0222222222222221</v>
      </c>
      <c r="M99" s="43">
        <f>(J97+J98+J99)/(G99)</f>
        <v>0.97826086956521741</v>
      </c>
      <c r="N99" s="2"/>
      <c r="P99" s="12">
        <v>1.1921296296296296E-2</v>
      </c>
      <c r="Q99" s="11">
        <f t="shared" ref="Q99:Q100" si="126">P99-P98</f>
        <v>5.9722222222222216E-3</v>
      </c>
      <c r="S99" s="10">
        <v>1870</v>
      </c>
      <c r="T99" s="44">
        <f t="shared" ref="T99:T100" si="127">S98-S99</f>
        <v>0</v>
      </c>
      <c r="U99" s="1">
        <f>R96-S99</f>
        <v>1</v>
      </c>
      <c r="V99" s="44">
        <f t="shared" si="123"/>
        <v>23</v>
      </c>
      <c r="W99" s="1">
        <f>K99+U99</f>
        <v>46</v>
      </c>
      <c r="X99" s="45">
        <f t="shared" ref="X99" si="128">V99/(G99-G98)</f>
        <v>1.0222222222222221</v>
      </c>
      <c r="Y99" s="43">
        <f>W99/G99</f>
        <v>1</v>
      </c>
      <c r="AD99" s="38">
        <f t="shared" ref="AD99:AD100" si="129">AD133</f>
        <v>4.5999999999999996</v>
      </c>
      <c r="AE99" s="2">
        <f t="shared" ref="AE99:AE100" si="130">K99/W99</f>
        <v>0.97826086956521741</v>
      </c>
    </row>
    <row r="100" spans="1:34" x14ac:dyDescent="0.25">
      <c r="F100" s="10">
        <v>15</v>
      </c>
      <c r="G100" s="26">
        <f t="shared" si="122"/>
        <v>68.833333333333329</v>
      </c>
      <c r="I100" s="10">
        <v>93</v>
      </c>
      <c r="J100" s="44">
        <f t="shared" si="124"/>
        <v>23</v>
      </c>
      <c r="K100" s="1">
        <f>I100-H96</f>
        <v>68</v>
      </c>
      <c r="L100" s="45">
        <f t="shared" si="125"/>
        <v>1.0072992700729928</v>
      </c>
      <c r="M100" s="43">
        <f>(J97+J98+J99+J100)/(G100)</f>
        <v>0.98789346246973375</v>
      </c>
      <c r="N100" s="2"/>
      <c r="P100" s="12">
        <v>1.8020833333333333E-2</v>
      </c>
      <c r="Q100" s="11">
        <f t="shared" si="126"/>
        <v>6.099537037037037E-3</v>
      </c>
      <c r="S100" s="10">
        <v>1870</v>
      </c>
      <c r="T100" s="44">
        <f t="shared" si="127"/>
        <v>0</v>
      </c>
      <c r="U100" s="1">
        <f>R96-S100</f>
        <v>1</v>
      </c>
      <c r="V100" s="44">
        <f t="shared" si="123"/>
        <v>23</v>
      </c>
      <c r="W100" s="1">
        <f>K100+U100</f>
        <v>69</v>
      </c>
      <c r="X100" s="45">
        <f>V100/(G100-G99)</f>
        <v>1.0072992700729928</v>
      </c>
      <c r="Y100" s="43">
        <f>W100/G100</f>
        <v>1.0024213075060533</v>
      </c>
      <c r="AD100" s="38">
        <f t="shared" si="129"/>
        <v>4.5888888888888886</v>
      </c>
      <c r="AE100" s="2">
        <f t="shared" si="130"/>
        <v>0.98550724637681164</v>
      </c>
      <c r="AF100">
        <f>1-(K100/G100)</f>
        <v>1.2106537530266248E-2</v>
      </c>
      <c r="AG100">
        <f>1-((K100)/(W100))</f>
        <v>1.4492753623188359E-2</v>
      </c>
      <c r="AH100">
        <f>1-((W100/G100))</f>
        <v>-2.421307506053294E-3</v>
      </c>
    </row>
    <row r="101" spans="1:34" x14ac:dyDescent="0.25">
      <c r="F101" s="10">
        <v>20</v>
      </c>
      <c r="G101" s="26">
        <f t="shared" si="122"/>
        <v>91.777777777777771</v>
      </c>
      <c r="I101" s="10" t="s">
        <v>38</v>
      </c>
      <c r="J101" s="44" t="s">
        <v>38</v>
      </c>
      <c r="K101" s="1" t="s">
        <v>38</v>
      </c>
      <c r="M101" s="1" t="s">
        <v>38</v>
      </c>
      <c r="P101" s="10" t="s">
        <v>38</v>
      </c>
      <c r="Q101" s="11"/>
      <c r="S101" s="10" t="s">
        <v>38</v>
      </c>
      <c r="T101" s="44" t="s">
        <v>38</v>
      </c>
      <c r="U101" s="1" t="s">
        <v>38</v>
      </c>
      <c r="W101" s="1" t="s">
        <v>38</v>
      </c>
      <c r="Y101" s="1" t="s">
        <v>38</v>
      </c>
      <c r="AD101" s="38">
        <f>AD134</f>
        <v>4.5888888888888886</v>
      </c>
    </row>
    <row r="102" spans="1:34" x14ac:dyDescent="0.25">
      <c r="G102" s="26"/>
      <c r="AD102" s="38"/>
    </row>
    <row r="103" spans="1:34" x14ac:dyDescent="0.25">
      <c r="A103" s="8">
        <v>12</v>
      </c>
      <c r="B103" s="8" t="s">
        <v>56</v>
      </c>
      <c r="C103" s="15">
        <v>45363</v>
      </c>
      <c r="D103" s="8" t="s">
        <v>42</v>
      </c>
      <c r="E103" s="8" t="s">
        <v>3</v>
      </c>
      <c r="F103" s="10">
        <v>18</v>
      </c>
      <c r="G103" s="26">
        <f t="shared" ref="G103:G108" si="131">F103*AD103</f>
        <v>82.6</v>
      </c>
      <c r="H103" s="10">
        <v>32</v>
      </c>
      <c r="I103" s="10">
        <v>110</v>
      </c>
      <c r="K103" s="1">
        <f>I103-H103</f>
        <v>78</v>
      </c>
      <c r="M103" s="43">
        <f>K103/G103</f>
        <v>0.9443099273607749</v>
      </c>
      <c r="N103" s="14">
        <f>K103-AA103</f>
        <v>78</v>
      </c>
      <c r="O103" s="2">
        <f>(K103-AA103)/G103</f>
        <v>0.9443099273607749</v>
      </c>
      <c r="P103" s="12">
        <v>1.8287037037037036E-2</v>
      </c>
      <c r="Q103" s="12"/>
      <c r="R103" s="10">
        <v>1870</v>
      </c>
      <c r="S103" s="10">
        <v>1867</v>
      </c>
      <c r="U103" s="1">
        <f>R103-S103</f>
        <v>3</v>
      </c>
      <c r="W103" s="1">
        <f>K103+U103</f>
        <v>81</v>
      </c>
      <c r="Y103" s="43">
        <f>W103/G103</f>
        <v>0.98062953995157387</v>
      </c>
      <c r="Z103" s="2">
        <f>(W103-AA103)/G103</f>
        <v>0.98062953995157387</v>
      </c>
      <c r="AA103" s="8">
        <v>0</v>
      </c>
      <c r="AB103" s="8" t="s">
        <v>3</v>
      </c>
      <c r="AD103" s="38">
        <f>AD134</f>
        <v>4.5888888888888886</v>
      </c>
    </row>
    <row r="104" spans="1:34" x14ac:dyDescent="0.25">
      <c r="A104" s="8"/>
      <c r="B104" s="8"/>
      <c r="F104" s="10">
        <v>0</v>
      </c>
      <c r="G104" s="26">
        <f t="shared" si="131"/>
        <v>0</v>
      </c>
      <c r="I104" s="10">
        <v>32</v>
      </c>
      <c r="J104" s="44">
        <f>I104-H103</f>
        <v>0</v>
      </c>
      <c r="K104" s="1">
        <f>I104-H103</f>
        <v>0</v>
      </c>
      <c r="M104" s="43"/>
      <c r="P104" s="12">
        <v>0</v>
      </c>
      <c r="Q104" s="12"/>
      <c r="S104" s="10">
        <v>1870</v>
      </c>
      <c r="T104" s="44">
        <f>R103-S104</f>
        <v>0</v>
      </c>
      <c r="U104" s="1">
        <f>R103-S104</f>
        <v>0</v>
      </c>
      <c r="V104" s="44">
        <f>J104+T104</f>
        <v>0</v>
      </c>
      <c r="W104" s="1">
        <f>K104+U104</f>
        <v>0</v>
      </c>
      <c r="Y104" s="43"/>
      <c r="AD104" s="38"/>
    </row>
    <row r="105" spans="1:34" x14ac:dyDescent="0.25">
      <c r="A105" s="8"/>
      <c r="B105" s="8"/>
      <c r="F105" s="10">
        <v>5</v>
      </c>
      <c r="G105" s="26">
        <f t="shared" si="131"/>
        <v>23.5</v>
      </c>
      <c r="I105" s="10">
        <v>52</v>
      </c>
      <c r="J105" s="44">
        <f>I105-I104</f>
        <v>20</v>
      </c>
      <c r="K105" s="1">
        <f>I105-H103</f>
        <v>20</v>
      </c>
      <c r="L105" s="45">
        <f>(K105-K104)/(G105-G104)</f>
        <v>0.85106382978723405</v>
      </c>
      <c r="M105" s="43">
        <f>(J104+J105)/(G105)</f>
        <v>0.85106382978723405</v>
      </c>
      <c r="P105" s="12">
        <v>5.37037037037037E-3</v>
      </c>
      <c r="Q105" s="11">
        <f>P105-P104</f>
        <v>5.37037037037037E-3</v>
      </c>
      <c r="S105" s="10">
        <v>1867</v>
      </c>
      <c r="T105" s="44">
        <f>S104-S105</f>
        <v>3</v>
      </c>
      <c r="U105" s="1">
        <f>R103-S105</f>
        <v>3</v>
      </c>
      <c r="V105" s="44">
        <f t="shared" ref="V105:V107" si="132">J105+T105</f>
        <v>23</v>
      </c>
      <c r="W105" s="1">
        <f>K105+U105</f>
        <v>23</v>
      </c>
      <c r="X105" s="45">
        <f>V105/(G105-G104)</f>
        <v>0.97872340425531912</v>
      </c>
      <c r="Y105" s="43">
        <f>W105/G105</f>
        <v>0.97872340425531912</v>
      </c>
      <c r="AD105" s="38">
        <f>AD132</f>
        <v>4.7</v>
      </c>
      <c r="AE105" s="2">
        <f>K105/W105</f>
        <v>0.86956521739130432</v>
      </c>
    </row>
    <row r="106" spans="1:34" x14ac:dyDescent="0.25">
      <c r="A106" s="8"/>
      <c r="B106" s="8"/>
      <c r="F106" s="10">
        <v>10</v>
      </c>
      <c r="G106" s="26">
        <f t="shared" si="131"/>
        <v>46</v>
      </c>
      <c r="I106" s="10">
        <v>74</v>
      </c>
      <c r="J106" s="44">
        <f t="shared" ref="J106:J107" si="133">I106-I105</f>
        <v>22</v>
      </c>
      <c r="K106" s="1">
        <f>I106-H103</f>
        <v>42</v>
      </c>
      <c r="L106" s="45">
        <f t="shared" ref="L106:L107" si="134">(K106-K105)/(G106-G105)</f>
        <v>0.97777777777777775</v>
      </c>
      <c r="M106" s="43">
        <f>(J104+J105+J106)/(G106)</f>
        <v>0.91304347826086951</v>
      </c>
      <c r="P106" s="12">
        <v>1.0428240740740741E-2</v>
      </c>
      <c r="Q106" s="11">
        <f t="shared" ref="Q106:Q107" si="135">P106-P105</f>
        <v>5.0578703703703714E-3</v>
      </c>
      <c r="S106" s="10">
        <v>1867</v>
      </c>
      <c r="T106" s="44">
        <f t="shared" ref="T106:T107" si="136">S105-S106</f>
        <v>0</v>
      </c>
      <c r="U106" s="1">
        <f>R103-S106</f>
        <v>3</v>
      </c>
      <c r="V106" s="44">
        <f t="shared" si="132"/>
        <v>22</v>
      </c>
      <c r="W106" s="1">
        <f>K106+U106</f>
        <v>45</v>
      </c>
      <c r="X106" s="45">
        <f t="shared" ref="X106" si="137">V106/(G106-G105)</f>
        <v>0.97777777777777775</v>
      </c>
      <c r="Y106" s="43">
        <f>W106/G106</f>
        <v>0.97826086956521741</v>
      </c>
      <c r="AD106" s="38">
        <f t="shared" ref="AD106:AD107" si="138">AD133</f>
        <v>4.5999999999999996</v>
      </c>
      <c r="AE106" s="2">
        <f t="shared" ref="AE106:AE107" si="139">K106/W106</f>
        <v>0.93333333333333335</v>
      </c>
    </row>
    <row r="107" spans="1:34" x14ac:dyDescent="0.25">
      <c r="A107" s="8"/>
      <c r="B107" s="8"/>
      <c r="F107" s="10">
        <v>15</v>
      </c>
      <c r="G107" s="26">
        <f t="shared" si="131"/>
        <v>68.833333333333329</v>
      </c>
      <c r="I107" s="10">
        <v>97</v>
      </c>
      <c r="J107" s="44">
        <f t="shared" si="133"/>
        <v>23</v>
      </c>
      <c r="K107" s="1">
        <f>I107-H103</f>
        <v>65</v>
      </c>
      <c r="L107" s="45">
        <f t="shared" si="134"/>
        <v>1.0072992700729928</v>
      </c>
      <c r="M107" s="43">
        <f>(J104+J105+J106+J107)/(G107)</f>
        <v>0.9443099273607749</v>
      </c>
      <c r="P107" s="12">
        <v>1.5486111111111112E-2</v>
      </c>
      <c r="Q107" s="11">
        <f t="shared" si="135"/>
        <v>5.0578703703703706E-3</v>
      </c>
      <c r="S107" s="10">
        <v>1867</v>
      </c>
      <c r="T107" s="44">
        <f t="shared" si="136"/>
        <v>0</v>
      </c>
      <c r="U107" s="1">
        <f>R103-S107</f>
        <v>3</v>
      </c>
      <c r="V107" s="44">
        <f t="shared" si="132"/>
        <v>23</v>
      </c>
      <c r="W107" s="1">
        <f>K107+U107</f>
        <v>68</v>
      </c>
      <c r="X107" s="45">
        <f>V107/(G107-G106)</f>
        <v>1.0072992700729928</v>
      </c>
      <c r="Y107" s="43">
        <f>W107/G107</f>
        <v>0.98789346246973375</v>
      </c>
      <c r="AD107" s="38">
        <f t="shared" si="138"/>
        <v>4.5888888888888886</v>
      </c>
      <c r="AE107" s="2">
        <f t="shared" si="139"/>
        <v>0.95588235294117652</v>
      </c>
      <c r="AF107">
        <f>1-(K107/G107)</f>
        <v>5.5690072639225097E-2</v>
      </c>
      <c r="AG107">
        <f>1-((K107)/(W107))</f>
        <v>4.4117647058823484E-2</v>
      </c>
      <c r="AH107">
        <f>1-((W107/G107))</f>
        <v>1.2106537530266248E-2</v>
      </c>
    </row>
    <row r="108" spans="1:34" x14ac:dyDescent="0.25">
      <c r="A108" s="8"/>
      <c r="B108" s="8"/>
      <c r="F108" s="10">
        <v>20</v>
      </c>
      <c r="G108" s="26">
        <f t="shared" si="131"/>
        <v>91.777777777777771</v>
      </c>
      <c r="I108" s="10" t="s">
        <v>38</v>
      </c>
      <c r="J108" s="44" t="s">
        <v>38</v>
      </c>
      <c r="K108" s="1" t="s">
        <v>38</v>
      </c>
      <c r="M108" s="1" t="s">
        <v>38</v>
      </c>
      <c r="AD108" s="38">
        <f>AD134</f>
        <v>4.5888888888888886</v>
      </c>
    </row>
    <row r="109" spans="1:34" x14ac:dyDescent="0.25">
      <c r="A109" s="8"/>
      <c r="B109" s="8"/>
      <c r="G109" s="26"/>
      <c r="AD109" s="38"/>
    </row>
    <row r="110" spans="1:34" x14ac:dyDescent="0.25">
      <c r="A110" s="8">
        <v>13</v>
      </c>
      <c r="B110" s="8" t="s">
        <v>57</v>
      </c>
      <c r="C110" s="15">
        <v>45363</v>
      </c>
      <c r="D110" s="8" t="s">
        <v>42</v>
      </c>
      <c r="E110" s="8" t="s">
        <v>3</v>
      </c>
      <c r="F110" s="10">
        <v>17</v>
      </c>
      <c r="G110" s="26">
        <f t="shared" ref="G110:G115" si="140">F110*AD110</f>
        <v>78.011111111111106</v>
      </c>
      <c r="H110" s="10">
        <v>31</v>
      </c>
      <c r="I110" s="10">
        <v>110</v>
      </c>
      <c r="K110" s="1">
        <f>I110-H110</f>
        <v>79</v>
      </c>
      <c r="M110" s="43">
        <f>K110/G110</f>
        <v>1.0126762569434553</v>
      </c>
      <c r="N110" s="14">
        <f>K110-AA110</f>
        <v>74</v>
      </c>
      <c r="O110" s="2">
        <f>(K110-AA110)/G110</f>
        <v>0.94858282295969243</v>
      </c>
      <c r="R110" s="10">
        <v>1872</v>
      </c>
      <c r="S110" s="10">
        <v>1871</v>
      </c>
      <c r="U110" s="1">
        <f>R110-S110</f>
        <v>1</v>
      </c>
      <c r="W110" s="1">
        <f>K110+U110</f>
        <v>80</v>
      </c>
      <c r="Y110" s="43">
        <f>W110/G110</f>
        <v>1.0254949437402081</v>
      </c>
      <c r="Z110" s="2">
        <f>(W110-AA110)/G110</f>
        <v>0.96140150975644501</v>
      </c>
      <c r="AA110" s="8">
        <v>5</v>
      </c>
      <c r="AB110" s="8">
        <v>3</v>
      </c>
      <c r="AD110" s="38">
        <f>AD134</f>
        <v>4.5888888888888886</v>
      </c>
    </row>
    <row r="111" spans="1:34" x14ac:dyDescent="0.25">
      <c r="A111" s="8"/>
      <c r="B111" s="8"/>
      <c r="F111" s="10">
        <v>0</v>
      </c>
      <c r="G111" s="26">
        <f t="shared" si="140"/>
        <v>0</v>
      </c>
      <c r="I111" s="10">
        <v>31</v>
      </c>
      <c r="J111" s="44">
        <f>I111-H110</f>
        <v>0</v>
      </c>
      <c r="K111" s="1">
        <f>I111-H110</f>
        <v>0</v>
      </c>
      <c r="M111" s="43"/>
      <c r="P111" s="12">
        <v>0</v>
      </c>
      <c r="Q111" s="12"/>
      <c r="S111" s="10">
        <v>1872</v>
      </c>
      <c r="T111" s="44">
        <f>R110-S111</f>
        <v>0</v>
      </c>
      <c r="U111" s="1">
        <f>R110-S111</f>
        <v>0</v>
      </c>
      <c r="V111" s="44">
        <f>J111+T111</f>
        <v>0</v>
      </c>
      <c r="W111" s="1">
        <f>K111+U111</f>
        <v>0</v>
      </c>
      <c r="Y111" s="43"/>
      <c r="AD111" s="38"/>
    </row>
    <row r="112" spans="1:34" x14ac:dyDescent="0.25">
      <c r="A112" s="8"/>
      <c r="B112" s="8"/>
      <c r="F112" s="10">
        <v>5</v>
      </c>
      <c r="G112" s="26">
        <f t="shared" si="140"/>
        <v>23.5</v>
      </c>
      <c r="I112" s="10">
        <v>55</v>
      </c>
      <c r="J112" s="44">
        <f>I112-I111</f>
        <v>24</v>
      </c>
      <c r="K112" s="1">
        <f>I112-H110</f>
        <v>24</v>
      </c>
      <c r="L112" s="45">
        <f>(K112-K111)/(G112-G111)</f>
        <v>1.0212765957446808</v>
      </c>
      <c r="M112" s="43">
        <f>(J111+J112)/(G112)</f>
        <v>1.0212765957446808</v>
      </c>
      <c r="P112" s="12">
        <v>5.4166666666666669E-3</v>
      </c>
      <c r="Q112" s="11">
        <f>P112-P111</f>
        <v>5.4166666666666669E-3</v>
      </c>
      <c r="S112" s="10">
        <v>1871</v>
      </c>
      <c r="T112" s="44">
        <f>S111-S112</f>
        <v>1</v>
      </c>
      <c r="U112" s="1">
        <f>R110-S112</f>
        <v>1</v>
      </c>
      <c r="V112" s="44">
        <f t="shared" ref="V112:V114" si="141">J112+T112</f>
        <v>25</v>
      </c>
      <c r="W112" s="1">
        <f>K112+U112</f>
        <v>25</v>
      </c>
      <c r="X112" s="45">
        <f>V112/(G112-G111)</f>
        <v>1.0638297872340425</v>
      </c>
      <c r="Y112" s="43">
        <f>W112/G112</f>
        <v>1.0638297872340425</v>
      </c>
      <c r="AD112" s="38">
        <f>AD132</f>
        <v>4.7</v>
      </c>
      <c r="AE112" s="2">
        <f>K112/W112</f>
        <v>0.96</v>
      </c>
    </row>
    <row r="113" spans="1:34" x14ac:dyDescent="0.25">
      <c r="A113" s="8"/>
      <c r="B113" s="8"/>
      <c r="F113" s="10">
        <v>10</v>
      </c>
      <c r="G113" s="26">
        <f t="shared" si="140"/>
        <v>46</v>
      </c>
      <c r="I113" s="10">
        <v>77</v>
      </c>
      <c r="J113" s="44">
        <f t="shared" ref="J113:J114" si="142">I113-I112</f>
        <v>22</v>
      </c>
      <c r="K113" s="1">
        <f>I113-H110</f>
        <v>46</v>
      </c>
      <c r="L113" s="45">
        <f t="shared" ref="L113:L114" si="143">(K113-K112)/(G113-G112)</f>
        <v>0.97777777777777775</v>
      </c>
      <c r="M113" s="43">
        <f>(J111+J112+J113)/(G113)</f>
        <v>1</v>
      </c>
      <c r="P113" s="12">
        <v>1.0428240740740741E-2</v>
      </c>
      <c r="Q113" s="11">
        <f t="shared" ref="Q113:Q114" si="144">P113-P112</f>
        <v>5.0115740740740745E-3</v>
      </c>
      <c r="S113" s="10">
        <v>1871</v>
      </c>
      <c r="T113" s="44">
        <f t="shared" ref="T113:T114" si="145">S112-S113</f>
        <v>0</v>
      </c>
      <c r="U113" s="1">
        <f>R110-S113</f>
        <v>1</v>
      </c>
      <c r="V113" s="44">
        <f t="shared" si="141"/>
        <v>22</v>
      </c>
      <c r="W113" s="1">
        <f>K113+U113</f>
        <v>47</v>
      </c>
      <c r="X113" s="45">
        <f t="shared" ref="X113" si="146">V113/(G113-G112)</f>
        <v>0.97777777777777775</v>
      </c>
      <c r="Y113" s="43">
        <f>W113/G113</f>
        <v>1.0217391304347827</v>
      </c>
      <c r="AD113" s="38">
        <f t="shared" ref="AD113:AD114" si="147">AD133</f>
        <v>4.5999999999999996</v>
      </c>
      <c r="AE113" s="2">
        <f t="shared" ref="AE113:AE114" si="148">K113/W113</f>
        <v>0.97872340425531912</v>
      </c>
    </row>
    <row r="114" spans="1:34" x14ac:dyDescent="0.25">
      <c r="A114" s="8"/>
      <c r="B114" s="8"/>
      <c r="F114" s="10">
        <v>15</v>
      </c>
      <c r="G114" s="26">
        <f t="shared" si="140"/>
        <v>68.833333333333329</v>
      </c>
      <c r="I114" s="10">
        <v>100</v>
      </c>
      <c r="J114" s="44">
        <f t="shared" si="142"/>
        <v>23</v>
      </c>
      <c r="K114" s="1">
        <f>I114-H110</f>
        <v>69</v>
      </c>
      <c r="L114" s="45">
        <f t="shared" si="143"/>
        <v>1.0072992700729928</v>
      </c>
      <c r="M114" s="43">
        <f>(J111+J112+J113+J114)/(G114)</f>
        <v>1.0024213075060533</v>
      </c>
      <c r="P114" s="12">
        <v>1.5509259259259259E-2</v>
      </c>
      <c r="Q114" s="11">
        <f t="shared" si="144"/>
        <v>5.0810185185185177E-3</v>
      </c>
      <c r="S114" s="10">
        <v>1871</v>
      </c>
      <c r="T114" s="44">
        <f t="shared" si="145"/>
        <v>0</v>
      </c>
      <c r="U114" s="1">
        <f>R110-S114</f>
        <v>1</v>
      </c>
      <c r="V114" s="44">
        <f t="shared" si="141"/>
        <v>23</v>
      </c>
      <c r="W114" s="1">
        <f>K114+U114</f>
        <v>70</v>
      </c>
      <c r="X114" s="45">
        <f>V114/(G114-G113)</f>
        <v>1.0072992700729928</v>
      </c>
      <c r="Y114" s="43">
        <f>W114/G114</f>
        <v>1.0169491525423731</v>
      </c>
      <c r="AD114" s="38">
        <f t="shared" si="147"/>
        <v>4.5888888888888886</v>
      </c>
      <c r="AE114" s="2">
        <f t="shared" si="148"/>
        <v>0.98571428571428577</v>
      </c>
      <c r="AF114">
        <f>1-(K114/G114)</f>
        <v>-2.421307506053294E-3</v>
      </c>
      <c r="AG114">
        <f>1-((K114)/(W114))</f>
        <v>1.4285714285714235E-2</v>
      </c>
      <c r="AH114">
        <f>1-((W114/G114))</f>
        <v>-1.6949152542373058E-2</v>
      </c>
    </row>
    <row r="115" spans="1:34" x14ac:dyDescent="0.25">
      <c r="A115" s="8"/>
      <c r="B115" s="8"/>
      <c r="F115" s="10">
        <v>20</v>
      </c>
      <c r="G115" s="26">
        <f t="shared" si="140"/>
        <v>91.777777777777771</v>
      </c>
      <c r="I115" s="10" t="s">
        <v>38</v>
      </c>
      <c r="J115" s="44" t="s">
        <v>38</v>
      </c>
      <c r="K115" s="1" t="s">
        <v>38</v>
      </c>
      <c r="M115" s="1" t="s">
        <v>38</v>
      </c>
      <c r="AD115" s="38">
        <f>AD134</f>
        <v>4.5888888888888886</v>
      </c>
    </row>
    <row r="116" spans="1:34" x14ac:dyDescent="0.25">
      <c r="A116" s="8"/>
      <c r="B116" s="8"/>
      <c r="G116" s="26"/>
      <c r="AD116" s="38"/>
    </row>
    <row r="117" spans="1:34" x14ac:dyDescent="0.25">
      <c r="A117" s="8">
        <v>14</v>
      </c>
      <c r="B117" s="8" t="s">
        <v>58</v>
      </c>
      <c r="C117" s="15">
        <v>45363</v>
      </c>
      <c r="D117" s="8" t="s">
        <v>42</v>
      </c>
      <c r="E117" s="8" t="s">
        <v>3</v>
      </c>
      <c r="F117" s="10">
        <v>18</v>
      </c>
      <c r="G117" s="26">
        <f t="shared" ref="G117:G122" si="149">F117*AD117</f>
        <v>82.6</v>
      </c>
      <c r="H117" s="10">
        <v>30</v>
      </c>
      <c r="I117" s="10">
        <v>110</v>
      </c>
      <c r="K117" s="1">
        <f>I117-H117</f>
        <v>80</v>
      </c>
      <c r="M117" s="43">
        <f>K117/G117</f>
        <v>0.96852300242130762</v>
      </c>
      <c r="N117" s="14">
        <f>K117-AA117</f>
        <v>77</v>
      </c>
      <c r="O117" s="2">
        <f>(K117-AA117)/G117</f>
        <v>0.93220338983050854</v>
      </c>
      <c r="R117" s="10">
        <v>1870</v>
      </c>
      <c r="S117" s="10">
        <v>1867</v>
      </c>
      <c r="U117" s="1">
        <f>R117-S117</f>
        <v>3</v>
      </c>
      <c r="W117" s="1">
        <f>K117+U117</f>
        <v>83</v>
      </c>
      <c r="Y117" s="43">
        <f>W117/G117</f>
        <v>1.0048426150121066</v>
      </c>
      <c r="Z117" s="2">
        <f>(W117-AA117)/G117</f>
        <v>0.96852300242130762</v>
      </c>
      <c r="AA117" s="8">
        <v>3</v>
      </c>
      <c r="AB117" s="8">
        <v>3</v>
      </c>
      <c r="AD117" s="38">
        <f>AD134</f>
        <v>4.5888888888888886</v>
      </c>
    </row>
    <row r="118" spans="1:34" x14ac:dyDescent="0.25">
      <c r="A118" s="8"/>
      <c r="B118" s="8"/>
      <c r="F118" s="10">
        <v>0</v>
      </c>
      <c r="G118" s="26">
        <f t="shared" si="149"/>
        <v>0</v>
      </c>
      <c r="I118" s="10">
        <v>30</v>
      </c>
      <c r="J118" s="44">
        <f>I118-H117</f>
        <v>0</v>
      </c>
      <c r="K118" s="1">
        <f>I118-H117</f>
        <v>0</v>
      </c>
      <c r="M118" s="43"/>
      <c r="P118" s="12">
        <v>0</v>
      </c>
      <c r="Q118" s="12"/>
      <c r="S118" s="10">
        <v>1870</v>
      </c>
      <c r="T118" s="44">
        <f>R117-S118</f>
        <v>0</v>
      </c>
      <c r="U118" s="1">
        <f>R117-S118</f>
        <v>0</v>
      </c>
      <c r="V118" s="44">
        <f>J118+T118</f>
        <v>0</v>
      </c>
      <c r="W118" s="1">
        <f>K118+U118</f>
        <v>0</v>
      </c>
      <c r="Y118" s="43"/>
      <c r="AD118" s="38"/>
    </row>
    <row r="119" spans="1:34" x14ac:dyDescent="0.25">
      <c r="A119" s="8"/>
      <c r="B119" s="8"/>
      <c r="F119" s="10">
        <v>5</v>
      </c>
      <c r="G119" s="26">
        <f t="shared" si="149"/>
        <v>23.5</v>
      </c>
      <c r="I119" s="10">
        <v>54</v>
      </c>
      <c r="J119" s="44">
        <f>I119-I118</f>
        <v>24</v>
      </c>
      <c r="K119" s="1">
        <f>I119-H117</f>
        <v>24</v>
      </c>
      <c r="L119" s="45">
        <f>(K119-K118)/(G119-G118)</f>
        <v>1.0212765957446808</v>
      </c>
      <c r="M119" s="43">
        <f>(J118+J119)/(G119)</f>
        <v>1.0212765957446808</v>
      </c>
      <c r="P119" s="12">
        <v>5.37037037037037E-3</v>
      </c>
      <c r="Q119" s="11">
        <f>P119-P118</f>
        <v>5.37037037037037E-3</v>
      </c>
      <c r="S119" s="10">
        <v>1868</v>
      </c>
      <c r="T119" s="44">
        <f>S118-S119</f>
        <v>2</v>
      </c>
      <c r="U119" s="1">
        <f>R117-S119</f>
        <v>2</v>
      </c>
      <c r="V119" s="44">
        <f t="shared" ref="V119:V121" si="150">J119+T119</f>
        <v>26</v>
      </c>
      <c r="W119" s="1">
        <f>K119+U119</f>
        <v>26</v>
      </c>
      <c r="X119" s="45">
        <f>V119/(G119-G118)</f>
        <v>1.1063829787234043</v>
      </c>
      <c r="Y119" s="43">
        <f>W119/G119</f>
        <v>1.1063829787234043</v>
      </c>
      <c r="AD119" s="38">
        <f>AD132</f>
        <v>4.7</v>
      </c>
      <c r="AE119" s="2">
        <f>K119/W119</f>
        <v>0.92307692307692313</v>
      </c>
    </row>
    <row r="120" spans="1:34" x14ac:dyDescent="0.25">
      <c r="A120" s="8"/>
      <c r="B120" s="8"/>
      <c r="F120" s="10">
        <v>10</v>
      </c>
      <c r="G120" s="26">
        <f t="shared" si="149"/>
        <v>46</v>
      </c>
      <c r="I120" s="10">
        <v>76</v>
      </c>
      <c r="J120" s="44">
        <f t="shared" ref="J120:J121" si="151">I120-I119</f>
        <v>22</v>
      </c>
      <c r="K120" s="1">
        <f>I120-H117</f>
        <v>46</v>
      </c>
      <c r="L120" s="45">
        <f t="shared" ref="L120:L121" si="152">(K120-K119)/(G120-G119)</f>
        <v>0.97777777777777775</v>
      </c>
      <c r="M120" s="43">
        <f>(J118+J119+J120)/(G120)</f>
        <v>1</v>
      </c>
      <c r="P120" s="12">
        <v>1.0462962962962962E-2</v>
      </c>
      <c r="Q120" s="11">
        <f t="shared" ref="Q120:Q121" si="153">P120-P119</f>
        <v>5.0925925925925921E-3</v>
      </c>
      <c r="S120" s="10">
        <v>1868</v>
      </c>
      <c r="T120" s="44">
        <f t="shared" ref="T120:T121" si="154">S119-S120</f>
        <v>0</v>
      </c>
      <c r="U120" s="1">
        <f>R117-S120</f>
        <v>2</v>
      </c>
      <c r="V120" s="44">
        <f t="shared" si="150"/>
        <v>22</v>
      </c>
      <c r="W120" s="1">
        <f>K120+U120</f>
        <v>48</v>
      </c>
      <c r="X120" s="45">
        <f t="shared" ref="X120" si="155">V120/(G120-G119)</f>
        <v>0.97777777777777775</v>
      </c>
      <c r="Y120" s="43">
        <f>W120/G120</f>
        <v>1.0434782608695652</v>
      </c>
      <c r="AD120" s="38">
        <f t="shared" ref="AD120:AD121" si="156">AD133</f>
        <v>4.5999999999999996</v>
      </c>
      <c r="AE120" s="2">
        <f t="shared" ref="AE120:AE121" si="157">K120/W120</f>
        <v>0.95833333333333337</v>
      </c>
    </row>
    <row r="121" spans="1:34" x14ac:dyDescent="0.25">
      <c r="A121" s="8"/>
      <c r="B121" s="8"/>
      <c r="F121" s="10">
        <v>15</v>
      </c>
      <c r="G121" s="26">
        <f t="shared" si="149"/>
        <v>68.833333333333329</v>
      </c>
      <c r="I121" s="10">
        <v>98</v>
      </c>
      <c r="J121" s="44">
        <f t="shared" si="151"/>
        <v>22</v>
      </c>
      <c r="K121" s="1">
        <f>I121-H117</f>
        <v>68</v>
      </c>
      <c r="L121" s="45">
        <f t="shared" si="152"/>
        <v>0.96350364963503665</v>
      </c>
      <c r="M121" s="43">
        <f>(J118+J119+J120+J121)/(G121)</f>
        <v>0.98789346246973375</v>
      </c>
      <c r="P121" s="12">
        <v>1.5532407407407408E-2</v>
      </c>
      <c r="Q121" s="11">
        <f t="shared" si="153"/>
        <v>5.0694444444444459E-3</v>
      </c>
      <c r="S121" s="10">
        <v>1868</v>
      </c>
      <c r="T121" s="44">
        <f t="shared" si="154"/>
        <v>0</v>
      </c>
      <c r="U121" s="1">
        <f>R117-S121</f>
        <v>2</v>
      </c>
      <c r="V121" s="44">
        <f t="shared" si="150"/>
        <v>22</v>
      </c>
      <c r="W121" s="1">
        <f>K121+U121</f>
        <v>70</v>
      </c>
      <c r="X121" s="45">
        <f>V121/(G121-G120)</f>
        <v>0.96350364963503665</v>
      </c>
      <c r="Y121" s="43">
        <f>W121/G121</f>
        <v>1.0169491525423731</v>
      </c>
      <c r="AD121" s="38">
        <f t="shared" si="156"/>
        <v>4.5888888888888886</v>
      </c>
      <c r="AE121" s="2">
        <f t="shared" si="157"/>
        <v>0.97142857142857142</v>
      </c>
      <c r="AF121">
        <f>1-(K121/G121)</f>
        <v>1.2106537530266248E-2</v>
      </c>
      <c r="AG121">
        <f>1-((K121)/(W121))</f>
        <v>2.8571428571428581E-2</v>
      </c>
      <c r="AH121">
        <f>1-((W121/G121))</f>
        <v>-1.6949152542373058E-2</v>
      </c>
    </row>
    <row r="122" spans="1:34" x14ac:dyDescent="0.25">
      <c r="A122" s="8"/>
      <c r="B122" s="8"/>
      <c r="F122" s="10">
        <v>20</v>
      </c>
      <c r="G122" s="26">
        <f t="shared" si="149"/>
        <v>91.777777777777771</v>
      </c>
      <c r="I122" s="10" t="s">
        <v>38</v>
      </c>
      <c r="J122" s="44" t="s">
        <v>38</v>
      </c>
      <c r="K122" s="1" t="s">
        <v>38</v>
      </c>
      <c r="M122" s="1" t="s">
        <v>38</v>
      </c>
      <c r="AD122" s="38">
        <f>AD134</f>
        <v>4.5888888888888886</v>
      </c>
    </row>
    <row r="123" spans="1:34" x14ac:dyDescent="0.25">
      <c r="A123" s="8"/>
      <c r="B123" s="8"/>
      <c r="G123" s="26"/>
      <c r="AD123" s="38"/>
    </row>
    <row r="124" spans="1:34" x14ac:dyDescent="0.25">
      <c r="A124" s="8">
        <v>15</v>
      </c>
      <c r="B124" s="8" t="s">
        <v>59</v>
      </c>
      <c r="C124" s="15">
        <v>45363</v>
      </c>
      <c r="D124" s="8" t="s">
        <v>42</v>
      </c>
      <c r="E124" s="8" t="s">
        <v>3</v>
      </c>
      <c r="F124" s="10">
        <v>18</v>
      </c>
      <c r="G124" s="26">
        <f t="shared" ref="G124:G129" si="158">F124*AD124</f>
        <v>82.6</v>
      </c>
      <c r="H124" s="10">
        <v>30</v>
      </c>
      <c r="I124" s="10">
        <v>110</v>
      </c>
      <c r="K124" s="1">
        <f>I124-H124</f>
        <v>80</v>
      </c>
      <c r="M124" s="43">
        <f>K124/G124</f>
        <v>0.96852300242130762</v>
      </c>
      <c r="N124" s="14">
        <f>K124-AA124</f>
        <v>76</v>
      </c>
      <c r="O124" s="2">
        <f>(K124-AA124)/G124</f>
        <v>0.92009685230024219</v>
      </c>
      <c r="R124" s="10">
        <v>1870</v>
      </c>
      <c r="S124" s="10">
        <v>1867</v>
      </c>
      <c r="U124" s="1">
        <f>R124-S124</f>
        <v>3</v>
      </c>
      <c r="W124" s="1">
        <f>K124+U124</f>
        <v>83</v>
      </c>
      <c r="Y124" s="43">
        <f>W124/G124</f>
        <v>1.0048426150121066</v>
      </c>
      <c r="Z124" s="2">
        <f>(W124-AA124)/G124</f>
        <v>0.95641646489104126</v>
      </c>
      <c r="AA124" s="8">
        <v>4</v>
      </c>
      <c r="AB124" s="8">
        <v>3</v>
      </c>
      <c r="AD124" s="38">
        <f>AD134</f>
        <v>4.5888888888888886</v>
      </c>
    </row>
    <row r="125" spans="1:34" x14ac:dyDescent="0.25">
      <c r="F125" s="10">
        <v>0</v>
      </c>
      <c r="G125" s="26">
        <f t="shared" si="158"/>
        <v>0</v>
      </c>
      <c r="I125" s="10">
        <v>30</v>
      </c>
      <c r="J125" s="44">
        <f>I125-H124</f>
        <v>0</v>
      </c>
      <c r="K125" s="1">
        <f>I125-H124</f>
        <v>0</v>
      </c>
      <c r="M125" s="43"/>
      <c r="P125" s="12">
        <v>0</v>
      </c>
      <c r="Q125" s="12"/>
      <c r="S125" s="10">
        <v>1870</v>
      </c>
      <c r="T125" s="44">
        <f>R124-S125</f>
        <v>0</v>
      </c>
      <c r="U125" s="1">
        <f>R124-S125</f>
        <v>0</v>
      </c>
      <c r="V125" s="44">
        <f>J125+T125</f>
        <v>0</v>
      </c>
      <c r="W125" s="1">
        <f>K125+U125</f>
        <v>0</v>
      </c>
      <c r="Y125" s="43"/>
      <c r="AD125" s="38"/>
    </row>
    <row r="126" spans="1:34" x14ac:dyDescent="0.25">
      <c r="F126" s="10">
        <v>5</v>
      </c>
      <c r="G126" s="26">
        <f t="shared" si="158"/>
        <v>23.5</v>
      </c>
      <c r="I126" s="10">
        <v>49</v>
      </c>
      <c r="J126" s="44">
        <f>I126-I125</f>
        <v>19</v>
      </c>
      <c r="K126" s="1">
        <f>I126-H124</f>
        <v>19</v>
      </c>
      <c r="L126" s="45">
        <f>(K126-K125)/(G126-G125)</f>
        <v>0.80851063829787229</v>
      </c>
      <c r="M126" s="43">
        <f>(J125+J126)/(G126)</f>
        <v>0.80851063829787229</v>
      </c>
      <c r="P126" s="12">
        <v>5.162037037037037E-3</v>
      </c>
      <c r="Q126" s="11">
        <f>P126-P125</f>
        <v>5.162037037037037E-3</v>
      </c>
      <c r="S126" s="10">
        <v>1867</v>
      </c>
      <c r="T126" s="44">
        <f>S125-S126</f>
        <v>3</v>
      </c>
      <c r="U126" s="1">
        <f>R124-S126</f>
        <v>3</v>
      </c>
      <c r="V126" s="44">
        <f t="shared" ref="V126:V128" si="159">J126+T126</f>
        <v>22</v>
      </c>
      <c r="W126" s="1">
        <f>K126+U126</f>
        <v>22</v>
      </c>
      <c r="X126" s="45">
        <f>V126/(G126-G125)</f>
        <v>0.93617021276595747</v>
      </c>
      <c r="Y126" s="43">
        <f>W126/G126</f>
        <v>0.93617021276595747</v>
      </c>
      <c r="AD126" s="38">
        <f>AD132</f>
        <v>4.7</v>
      </c>
      <c r="AE126" s="2">
        <f>K126/W126</f>
        <v>0.86363636363636365</v>
      </c>
    </row>
    <row r="127" spans="1:34" x14ac:dyDescent="0.25">
      <c r="F127" s="10">
        <v>10</v>
      </c>
      <c r="G127" s="26">
        <f t="shared" si="158"/>
        <v>46</v>
      </c>
      <c r="I127" s="10">
        <v>72</v>
      </c>
      <c r="J127" s="44">
        <f t="shared" ref="J127:J128" si="160">I127-I126</f>
        <v>23</v>
      </c>
      <c r="K127" s="1">
        <f>I127-H124</f>
        <v>42</v>
      </c>
      <c r="L127" s="45">
        <f t="shared" ref="L127:L128" si="161">(K127-K126)/(G127-G126)</f>
        <v>1.0222222222222221</v>
      </c>
      <c r="M127" s="43">
        <f>(J125+J126+J127)/(G127)</f>
        <v>0.91304347826086951</v>
      </c>
      <c r="P127" s="12">
        <v>1.0266203703703704E-2</v>
      </c>
      <c r="Q127" s="11">
        <f t="shared" ref="Q127:Q128" si="162">P127-P126</f>
        <v>5.1041666666666674E-3</v>
      </c>
      <c r="S127" s="10">
        <v>1867</v>
      </c>
      <c r="T127" s="44">
        <f t="shared" ref="T127:T128" si="163">S126-S127</f>
        <v>0</v>
      </c>
      <c r="U127" s="1">
        <f>R124-S127</f>
        <v>3</v>
      </c>
      <c r="V127" s="44">
        <f t="shared" si="159"/>
        <v>23</v>
      </c>
      <c r="W127" s="1">
        <f>K127+U127</f>
        <v>45</v>
      </c>
      <c r="X127" s="45">
        <f t="shared" ref="X127" si="164">V127/(G127-G126)</f>
        <v>1.0222222222222221</v>
      </c>
      <c r="Y127" s="43">
        <f>W127/G127</f>
        <v>0.97826086956521741</v>
      </c>
      <c r="AD127" s="38">
        <f t="shared" ref="AD127:AD128" si="165">AD133</f>
        <v>4.5999999999999996</v>
      </c>
      <c r="AE127" s="2">
        <f t="shared" ref="AE127:AE128" si="166">K127/W127</f>
        <v>0.93333333333333335</v>
      </c>
    </row>
    <row r="128" spans="1:34" x14ac:dyDescent="0.25">
      <c r="F128" s="10">
        <v>15</v>
      </c>
      <c r="G128" s="26">
        <f t="shared" si="158"/>
        <v>68.833333333333329</v>
      </c>
      <c r="I128" s="10">
        <v>95</v>
      </c>
      <c r="J128" s="44">
        <f t="shared" si="160"/>
        <v>23</v>
      </c>
      <c r="K128" s="1">
        <f>I128-H124</f>
        <v>65</v>
      </c>
      <c r="L128" s="45">
        <f t="shared" si="161"/>
        <v>1.0072992700729928</v>
      </c>
      <c r="M128" s="43">
        <f>(J125+J126+J127+J128)/(G128)</f>
        <v>0.9443099273607749</v>
      </c>
      <c r="P128" s="12">
        <v>1.5347222222222222E-2</v>
      </c>
      <c r="Q128" s="11">
        <f t="shared" si="162"/>
        <v>5.0810185185185177E-3</v>
      </c>
      <c r="S128" s="10">
        <v>1867</v>
      </c>
      <c r="T128" s="44">
        <f t="shared" si="163"/>
        <v>0</v>
      </c>
      <c r="U128" s="1">
        <f>R124-S128</f>
        <v>3</v>
      </c>
      <c r="V128" s="44">
        <f t="shared" si="159"/>
        <v>23</v>
      </c>
      <c r="W128" s="1">
        <f>K128+U128</f>
        <v>68</v>
      </c>
      <c r="X128" s="45">
        <f>V128/(G128-G127)</f>
        <v>1.0072992700729928</v>
      </c>
      <c r="Y128" s="43">
        <f>W128/G128</f>
        <v>0.98789346246973375</v>
      </c>
      <c r="AD128" s="38">
        <f t="shared" si="165"/>
        <v>4.5888888888888886</v>
      </c>
      <c r="AE128" s="2">
        <f t="shared" si="166"/>
        <v>0.95588235294117652</v>
      </c>
      <c r="AF128">
        <f>1-(K128/G128)</f>
        <v>5.5690072639225097E-2</v>
      </c>
      <c r="AG128">
        <f>1-((K128)/(W128))</f>
        <v>4.4117647058823484E-2</v>
      </c>
      <c r="AH128">
        <f>1-((W128/G128))</f>
        <v>1.2106537530266248E-2</v>
      </c>
    </row>
    <row r="129" spans="1:30" x14ac:dyDescent="0.25">
      <c r="F129" s="10">
        <v>20</v>
      </c>
      <c r="G129" s="26">
        <f t="shared" si="158"/>
        <v>91.777777777777771</v>
      </c>
      <c r="I129" s="10" t="s">
        <v>38</v>
      </c>
      <c r="J129" s="44" t="s">
        <v>38</v>
      </c>
      <c r="K129" s="1" t="s">
        <v>38</v>
      </c>
      <c r="M129" s="1" t="s">
        <v>38</v>
      </c>
      <c r="AD129" s="38">
        <f>AD134</f>
        <v>4.5888888888888886</v>
      </c>
    </row>
    <row r="130" spans="1:30" x14ac:dyDescent="0.25">
      <c r="G130" s="26"/>
    </row>
    <row r="131" spans="1:30" s="23" customFormat="1" x14ac:dyDescent="0.25">
      <c r="B131" s="23" t="s">
        <v>66</v>
      </c>
      <c r="C131" s="24"/>
      <c r="D131" s="24"/>
      <c r="E131" s="24"/>
      <c r="F131" s="25"/>
      <c r="H131" s="25"/>
      <c r="I131" s="25"/>
      <c r="J131" s="51"/>
      <c r="L131" s="48"/>
      <c r="P131" s="25"/>
      <c r="Q131" s="25"/>
      <c r="R131" s="25"/>
      <c r="S131" s="25"/>
      <c r="T131" s="51"/>
      <c r="V131" s="48"/>
      <c r="X131" s="48"/>
      <c r="AA131" s="24"/>
      <c r="AB131" s="24"/>
      <c r="AC131" s="24"/>
      <c r="AD131" s="24"/>
    </row>
    <row r="132" spans="1:30" s="28" customFormat="1" x14ac:dyDescent="0.25">
      <c r="C132" s="29"/>
      <c r="D132" s="29"/>
      <c r="E132" s="29"/>
      <c r="F132" s="30">
        <v>5</v>
      </c>
      <c r="H132" s="30"/>
      <c r="I132" s="30"/>
      <c r="J132" s="49">
        <f>AVERAGE(J91,J98,J105,J112,J119,J126)</f>
        <v>21.833333333333332</v>
      </c>
      <c r="K132" s="31">
        <f>AVERAGE(K91,K98,K105,K112,K119,K126)</f>
        <v>21.833333333333332</v>
      </c>
      <c r="L132" s="49"/>
      <c r="M132" s="54">
        <f>AVERAGE(M91,M98,M105,M112,M119,M126)</f>
        <v>0.92907801418439717</v>
      </c>
      <c r="P132" s="30"/>
      <c r="Q132" s="30"/>
      <c r="R132" s="30"/>
      <c r="S132" s="30"/>
      <c r="T132" s="56"/>
      <c r="U132" s="32">
        <f>AVERAGE(T91,T98,T105,T112,T119,T126)</f>
        <v>1.6666666666666667</v>
      </c>
      <c r="V132" s="49"/>
      <c r="W132" s="32">
        <f>AVERAGE(W91,W98,W105,W112,W119,W126)</f>
        <v>23.5</v>
      </c>
      <c r="X132" s="49"/>
      <c r="Y132" s="55">
        <f>AVERAGE(Y91,Y98,Y105,Y112,Y119,Y126)</f>
        <v>1</v>
      </c>
      <c r="AA132" s="29"/>
      <c r="AB132" s="29"/>
      <c r="AC132" s="29"/>
      <c r="AD132" s="39">
        <f>W132/5</f>
        <v>4.7</v>
      </c>
    </row>
    <row r="133" spans="1:30" s="28" customFormat="1" x14ac:dyDescent="0.25">
      <c r="C133" s="29"/>
      <c r="D133" s="29"/>
      <c r="E133" s="29"/>
      <c r="F133" s="30">
        <v>10</v>
      </c>
      <c r="H133" s="30"/>
      <c r="I133" s="30"/>
      <c r="J133" s="49">
        <f>AVERAGE(J92,J99,J106,J113,J120,J127)</f>
        <v>22.5</v>
      </c>
      <c r="K133" s="31">
        <f t="shared" ref="K133:M134" si="167">AVERAGE(K92,K99,K106,K113,K120,K127)</f>
        <v>44.333333333333336</v>
      </c>
      <c r="L133" s="49"/>
      <c r="M133" s="54">
        <f t="shared" si="167"/>
        <v>0.96376811594202894</v>
      </c>
      <c r="P133" s="30"/>
      <c r="Q133" s="30"/>
      <c r="R133" s="30"/>
      <c r="S133" s="30"/>
      <c r="T133" s="56"/>
      <c r="U133" s="32">
        <f t="shared" ref="U133:U134" si="168">AVERAGE(T92,T99,T106,T113,T120,T127)</f>
        <v>0</v>
      </c>
      <c r="V133" s="49"/>
      <c r="W133" s="32">
        <f t="shared" ref="W133:Y133" si="169">AVERAGE(W92,W99,W106,W113,W120,W127)</f>
        <v>46</v>
      </c>
      <c r="X133" s="49"/>
      <c r="Y133" s="55">
        <f t="shared" si="169"/>
        <v>1</v>
      </c>
      <c r="AA133" s="29"/>
      <c r="AB133" s="29"/>
      <c r="AC133" s="29"/>
      <c r="AD133" s="39">
        <f>W133/10</f>
        <v>4.5999999999999996</v>
      </c>
    </row>
    <row r="134" spans="1:30" s="28" customFormat="1" x14ac:dyDescent="0.25">
      <c r="C134" s="29"/>
      <c r="D134" s="29"/>
      <c r="E134" s="29"/>
      <c r="F134" s="30">
        <v>15</v>
      </c>
      <c r="H134" s="30"/>
      <c r="I134" s="30"/>
      <c r="J134" s="49">
        <f>AVERAGE(J93,J100,J107,J114,J121,J128)</f>
        <v>22.833333333333332</v>
      </c>
      <c r="K134" s="31">
        <f t="shared" si="167"/>
        <v>67.166666666666671</v>
      </c>
      <c r="L134" s="49"/>
      <c r="M134" s="54">
        <f t="shared" si="167"/>
        <v>0.9757869249394675</v>
      </c>
      <c r="P134" s="30"/>
      <c r="Q134" s="30"/>
      <c r="R134" s="30"/>
      <c r="S134" s="30"/>
      <c r="T134" s="56"/>
      <c r="U134" s="32">
        <f t="shared" si="168"/>
        <v>0</v>
      </c>
      <c r="V134" s="49"/>
      <c r="W134" s="32">
        <f>AVERAGE(W93,W100,W107,W114,W121,W128)</f>
        <v>68.833333333333329</v>
      </c>
      <c r="X134" s="49"/>
      <c r="Y134" s="55">
        <f t="shared" ref="Y134" si="170">AVERAGE(Y93,Y100,Y107,Y114,Y121,Y128)</f>
        <v>1</v>
      </c>
      <c r="AA134" s="29"/>
      <c r="AB134" s="29"/>
      <c r="AC134" s="29"/>
      <c r="AD134" s="39">
        <f>W134/15</f>
        <v>4.5888888888888886</v>
      </c>
    </row>
    <row r="135" spans="1:30" s="33" customFormat="1" x14ac:dyDescent="0.25">
      <c r="B135" s="34" t="s">
        <v>93</v>
      </c>
      <c r="C135" s="35"/>
      <c r="D135" s="35"/>
      <c r="E135" s="35"/>
      <c r="F135" s="167">
        <f>AVERAGE(F89,F96,F103,F110,F117,F124)</f>
        <v>17.833333333333332</v>
      </c>
      <c r="H135" s="36"/>
      <c r="I135" s="36"/>
      <c r="J135" s="50"/>
      <c r="K135" s="34"/>
      <c r="L135" s="50"/>
      <c r="M135" s="34"/>
      <c r="P135" s="36"/>
      <c r="Q135" s="36"/>
      <c r="R135" s="36"/>
      <c r="S135" s="36"/>
      <c r="T135" s="50"/>
      <c r="U135" s="34"/>
      <c r="V135" s="50"/>
      <c r="W135" s="34"/>
      <c r="X135" s="50"/>
      <c r="Y135" s="34"/>
      <c r="AA135" s="35"/>
      <c r="AB135" s="35"/>
      <c r="AC135" s="35"/>
      <c r="AD135" s="40"/>
    </row>
    <row r="137" spans="1:30" x14ac:dyDescent="0.25">
      <c r="A137" s="1" t="s">
        <v>34</v>
      </c>
      <c r="B137" s="8" t="s">
        <v>35</v>
      </c>
    </row>
    <row r="138" spans="1:30" x14ac:dyDescent="0.25">
      <c r="B138" s="10" t="s">
        <v>36</v>
      </c>
    </row>
    <row r="139" spans="1:30" x14ac:dyDescent="0.25">
      <c r="B139" s="3" t="s">
        <v>37</v>
      </c>
    </row>
    <row r="140" spans="1:30" x14ac:dyDescent="0.25">
      <c r="B140" s="166" t="s">
        <v>92</v>
      </c>
    </row>
    <row r="142" spans="1:30" x14ac:dyDescent="0.25">
      <c r="A142" s="1" t="s">
        <v>26</v>
      </c>
      <c r="B142" s="13" t="s">
        <v>27</v>
      </c>
      <c r="C142" s="13">
        <v>1</v>
      </c>
    </row>
    <row r="143" spans="1:30" x14ac:dyDescent="0.25">
      <c r="B143" s="13" t="s">
        <v>28</v>
      </c>
      <c r="C143" s="13">
        <v>5</v>
      </c>
    </row>
    <row r="144" spans="1:30" x14ac:dyDescent="0.25">
      <c r="B144" s="13"/>
      <c r="C144" s="13"/>
    </row>
    <row r="145" spans="1:61" ht="30.95" customHeight="1" x14ac:dyDescent="0.25">
      <c r="F145" s="92"/>
      <c r="G145" s="205" t="s">
        <v>88</v>
      </c>
      <c r="H145" s="206"/>
      <c r="I145" s="207"/>
      <c r="J145" s="205" t="s">
        <v>89</v>
      </c>
      <c r="K145" s="206"/>
      <c r="L145" s="207"/>
      <c r="M145" s="205" t="s">
        <v>44</v>
      </c>
      <c r="N145" s="206"/>
      <c r="O145" s="207"/>
      <c r="P145" s="217" t="s">
        <v>45</v>
      </c>
      <c r="Q145" s="218"/>
      <c r="R145" s="219"/>
      <c r="S145" s="214" t="s">
        <v>52</v>
      </c>
      <c r="T145" s="215"/>
      <c r="U145" s="216"/>
      <c r="V145" s="214" t="s">
        <v>51</v>
      </c>
      <c r="W145" s="215"/>
      <c r="X145" s="216"/>
      <c r="Y145" s="211" t="s">
        <v>55</v>
      </c>
      <c r="Z145" s="212"/>
      <c r="AA145" s="213"/>
      <c r="AB145" s="208" t="s">
        <v>71</v>
      </c>
      <c r="AC145" s="209"/>
      <c r="AD145" s="210"/>
      <c r="AE145" s="202" t="s">
        <v>69</v>
      </c>
      <c r="AF145" s="203"/>
      <c r="AG145" s="204"/>
      <c r="AH145" s="202" t="s">
        <v>70</v>
      </c>
      <c r="AI145" s="203"/>
      <c r="AJ145" s="204"/>
      <c r="AK145" s="196" t="s">
        <v>102</v>
      </c>
      <c r="AL145" s="197"/>
      <c r="AM145" s="198"/>
      <c r="AN145" s="196" t="s">
        <v>103</v>
      </c>
      <c r="AO145" s="197"/>
      <c r="AP145" s="198"/>
      <c r="AQ145" s="199" t="s">
        <v>82</v>
      </c>
      <c r="AR145" s="200"/>
      <c r="AS145" s="201"/>
      <c r="AT145" s="199" t="s">
        <v>84</v>
      </c>
      <c r="AU145" s="200"/>
      <c r="AV145" s="200"/>
      <c r="AW145" s="190" t="s">
        <v>86</v>
      </c>
      <c r="AX145" s="191"/>
      <c r="AY145" s="192"/>
      <c r="AZ145" s="190" t="s">
        <v>87</v>
      </c>
      <c r="BA145" s="191"/>
      <c r="BB145" s="192"/>
      <c r="BC145" s="193" t="s">
        <v>99</v>
      </c>
      <c r="BD145" s="194"/>
      <c r="BE145" s="195"/>
      <c r="BF145" s="193" t="s">
        <v>100</v>
      </c>
      <c r="BG145" s="194"/>
      <c r="BH145" s="195"/>
      <c r="BI145" s="185"/>
    </row>
    <row r="146" spans="1:61" ht="50.1" customHeight="1" x14ac:dyDescent="0.25">
      <c r="A146" s="13"/>
      <c r="B146" s="13"/>
      <c r="C146" s="13"/>
      <c r="D146" s="13"/>
      <c r="E146" s="13"/>
      <c r="F146" s="93" t="s">
        <v>54</v>
      </c>
      <c r="G146" s="59" t="s">
        <v>46</v>
      </c>
      <c r="H146" s="60" t="s">
        <v>49</v>
      </c>
      <c r="I146" s="61" t="s">
        <v>50</v>
      </c>
      <c r="J146" s="70" t="s">
        <v>40</v>
      </c>
      <c r="K146" s="71" t="s">
        <v>41</v>
      </c>
      <c r="L146" s="72" t="s">
        <v>42</v>
      </c>
      <c r="M146" s="59" t="s">
        <v>47</v>
      </c>
      <c r="N146" s="60" t="s">
        <v>48</v>
      </c>
      <c r="O146" s="61" t="s">
        <v>81</v>
      </c>
      <c r="P146" s="77" t="s">
        <v>40</v>
      </c>
      <c r="Q146" s="71" t="s">
        <v>41</v>
      </c>
      <c r="R146" s="78" t="s">
        <v>42</v>
      </c>
      <c r="S146" s="77" t="s">
        <v>40</v>
      </c>
      <c r="T146" s="71" t="s">
        <v>41</v>
      </c>
      <c r="U146" s="72" t="s">
        <v>42</v>
      </c>
      <c r="V146" s="77" t="s">
        <v>40</v>
      </c>
      <c r="W146" s="71" t="s">
        <v>41</v>
      </c>
      <c r="X146" s="72" t="s">
        <v>42</v>
      </c>
      <c r="Y146" s="77" t="s">
        <v>40</v>
      </c>
      <c r="Z146" s="71" t="s">
        <v>41</v>
      </c>
      <c r="AA146" s="72" t="s">
        <v>42</v>
      </c>
      <c r="AB146" s="77" t="s">
        <v>40</v>
      </c>
      <c r="AC146" s="71" t="s">
        <v>41</v>
      </c>
      <c r="AD146" s="72" t="s">
        <v>42</v>
      </c>
      <c r="AE146" s="77" t="s">
        <v>40</v>
      </c>
      <c r="AF146" s="71" t="s">
        <v>41</v>
      </c>
      <c r="AG146" s="72" t="s">
        <v>42</v>
      </c>
      <c r="AH146" s="77" t="s">
        <v>40</v>
      </c>
      <c r="AI146" s="71" t="s">
        <v>41</v>
      </c>
      <c r="AJ146" s="72" t="s">
        <v>42</v>
      </c>
      <c r="AK146" s="77" t="s">
        <v>40</v>
      </c>
      <c r="AL146" s="71" t="s">
        <v>41</v>
      </c>
      <c r="AM146" s="72" t="s">
        <v>42</v>
      </c>
      <c r="AN146" s="77" t="s">
        <v>40</v>
      </c>
      <c r="AO146" s="71" t="s">
        <v>41</v>
      </c>
      <c r="AP146" s="72" t="s">
        <v>42</v>
      </c>
      <c r="AQ146" s="77" t="s">
        <v>40</v>
      </c>
      <c r="AR146" s="71" t="s">
        <v>41</v>
      </c>
      <c r="AS146" s="72" t="s">
        <v>42</v>
      </c>
      <c r="AT146" s="77" t="s">
        <v>40</v>
      </c>
      <c r="AU146" s="71" t="s">
        <v>41</v>
      </c>
      <c r="AV146" s="71" t="s">
        <v>42</v>
      </c>
      <c r="AW146" s="77" t="s">
        <v>40</v>
      </c>
      <c r="AX146" s="71" t="s">
        <v>41</v>
      </c>
      <c r="AY146" s="72" t="s">
        <v>42</v>
      </c>
      <c r="AZ146" s="77" t="s">
        <v>40</v>
      </c>
      <c r="BA146" s="71" t="s">
        <v>41</v>
      </c>
      <c r="BB146" s="72" t="s">
        <v>42</v>
      </c>
      <c r="BC146" s="77" t="s">
        <v>40</v>
      </c>
      <c r="BD146" s="71" t="s">
        <v>41</v>
      </c>
      <c r="BE146" s="72" t="s">
        <v>42</v>
      </c>
      <c r="BF146" s="77" t="s">
        <v>40</v>
      </c>
      <c r="BG146" s="71" t="s">
        <v>41</v>
      </c>
      <c r="BH146" s="72" t="s">
        <v>42</v>
      </c>
    </row>
    <row r="147" spans="1:61" x14ac:dyDescent="0.25">
      <c r="A147" s="13"/>
      <c r="B147" s="13"/>
      <c r="C147" s="13"/>
      <c r="D147" s="13"/>
      <c r="E147" s="13"/>
      <c r="F147" s="94">
        <v>0</v>
      </c>
      <c r="G147" s="156">
        <f>AVERAGE(K3,K10,K17,K24,K31,K38)</f>
        <v>0</v>
      </c>
      <c r="H147" s="157">
        <f>AVERAGE(K47,K54,K61,K68,K75,K82)</f>
        <v>0</v>
      </c>
      <c r="I147" s="154">
        <f>AVERAGE(K90,K97,K104,K111,K118,K125)</f>
        <v>0</v>
      </c>
      <c r="J147" s="64">
        <f>_xlfn.STDEV.P(K3,K10,K17,K24,K31,K38)</f>
        <v>0</v>
      </c>
      <c r="K147" s="158">
        <f>_xlfn.STDEV.P(K47,K54,K61,K68,K75,K82)</f>
        <v>0</v>
      </c>
      <c r="L147" s="159">
        <f>_xlfn.STDEV.P(K90,K97,K104,K111,K118,K125)</f>
        <v>0</v>
      </c>
      <c r="M147" s="160">
        <f>AVERAGE(U3,U10,U17,U24,U31,U38)</f>
        <v>0</v>
      </c>
      <c r="N147" s="158">
        <f>AVERAGE(U47,U54,U61,U68,U75,U82)</f>
        <v>0</v>
      </c>
      <c r="O147" s="154">
        <f>AVERAGE(U90,U97,U104,U111,U118,U125)</f>
        <v>0</v>
      </c>
      <c r="P147" s="156">
        <f>_xlfn.STDEV.P(U3,U10,U17,U24,U31,U38)</f>
        <v>0</v>
      </c>
      <c r="Q147" s="157">
        <f>_xlfn.STDEV.P(U47,U54,U61,U68,U75,U82)</f>
        <v>0</v>
      </c>
      <c r="R147" s="66">
        <f>_xlfn.STDEV.P(U90,U97,U104,U111,U118,U125)</f>
        <v>0</v>
      </c>
      <c r="S147" s="83"/>
      <c r="T147"/>
      <c r="U147" s="84"/>
      <c r="V147" s="62"/>
      <c r="W147" s="13"/>
      <c r="X147" s="81"/>
      <c r="Y147" s="80"/>
      <c r="Z147" s="8"/>
      <c r="AA147" s="84"/>
      <c r="AB147" s="62"/>
      <c r="AC147"/>
      <c r="AD147" s="84"/>
      <c r="AE147" s="62"/>
      <c r="AG147" s="84"/>
      <c r="AH147" s="62"/>
      <c r="AJ147" s="84"/>
      <c r="AK147" s="62"/>
      <c r="AM147" s="84"/>
      <c r="AN147" s="62"/>
      <c r="AP147" s="84"/>
      <c r="AQ147" s="62"/>
      <c r="AS147" s="84"/>
      <c r="AT147" s="62"/>
      <c r="AW147" s="62"/>
      <c r="AY147" s="84"/>
      <c r="AZ147" s="62"/>
      <c r="BB147" s="84"/>
      <c r="BC147" s="62"/>
      <c r="BE147" s="84"/>
      <c r="BF147" s="62"/>
      <c r="BH147" s="84"/>
    </row>
    <row r="148" spans="1:61" x14ac:dyDescent="0.25">
      <c r="A148" s="13"/>
      <c r="B148" s="13"/>
      <c r="C148" s="13"/>
      <c r="D148" s="13"/>
      <c r="E148" s="13"/>
      <c r="F148" s="94">
        <v>5</v>
      </c>
      <c r="G148" s="146">
        <f>AVERAGE(K4,K11,K18,K25,K32,K39)</f>
        <v>18</v>
      </c>
      <c r="H148" s="147">
        <f>AVERAGE(K48,K55,K62,K69,K76,K83)</f>
        <v>12.5</v>
      </c>
      <c r="I148" s="148">
        <f t="shared" ref="I148:I150" si="171">AVERAGE(K91,K98,K105,K112,K119,K126)</f>
        <v>21.833333333333332</v>
      </c>
      <c r="J148" s="149">
        <f t="shared" ref="J148:J151" si="172">_xlfn.STDEV.P(K4,K11,K18,K25,K32,K39)</f>
        <v>1.1547005383792515</v>
      </c>
      <c r="K148" s="150">
        <f>_xlfn.STDEV.P(K48,K55,K62,K69,K76,K83)</f>
        <v>1.6072751268321592</v>
      </c>
      <c r="L148" s="151">
        <f>_xlfn.STDEV.P(K91,K98,K105,K112,K119,K126)</f>
        <v>1.8633899812498249</v>
      </c>
      <c r="M148" s="152">
        <f>AVERAGE(U4,U11,U18,U25,U32,U39)</f>
        <v>5.5</v>
      </c>
      <c r="N148" s="150">
        <f>AVERAGE(U48,U55,U62,U69,U76,U83)</f>
        <v>9.8333333333333339</v>
      </c>
      <c r="O148" s="148">
        <f>AVERAGE(U91,U98,U105,U112,U119,U126)</f>
        <v>1.6666666666666667</v>
      </c>
      <c r="P148" s="146">
        <f>_xlfn.STDEV.P(U4,U11,U18,U25,U32,U39)</f>
        <v>0.9574271077563381</v>
      </c>
      <c r="Q148" s="147">
        <f>_xlfn.STDEV.P(U48,U55,U62,U69,U76,U83)</f>
        <v>1.8633899812498247</v>
      </c>
      <c r="R148" s="153">
        <f>_xlfn.STDEV.P(U91,U98,U105,U112,U119,U126)</f>
        <v>1.1055415967851334</v>
      </c>
      <c r="S148" s="133">
        <f>AVERAGE(Y4,Y11,Y18,Y25,Y32,Y39)</f>
        <v>1</v>
      </c>
      <c r="T148" s="134">
        <f>AVERAGE(Y48,Y55,Y62,Y69,Y76,Y83)</f>
        <v>0.95035460992907816</v>
      </c>
      <c r="U148" s="135">
        <f>AVERAGE(Y91,Y98,Y105,Y112,Y119,Y126)</f>
        <v>1</v>
      </c>
      <c r="V148" s="137">
        <f>_xlfn.STDEV.P(Y4,Y11,Y18,Y25,Y32,Y39)</f>
        <v>6.3829787234042562E-2</v>
      </c>
      <c r="W148" s="138">
        <f>_xlfn.STDEV.P(Y48,Y55,Y62,Y69,Y76,Y83)</f>
        <v>2.0059766842171537E-2</v>
      </c>
      <c r="X148" s="139">
        <f>_xlfn.STDEV.P(Y91,Y98,Y105,Y112,Y119,Y126)</f>
        <v>6.3829787234042562E-2</v>
      </c>
      <c r="Y148" s="80"/>
      <c r="Z148" s="8"/>
      <c r="AA148" s="84"/>
      <c r="AB148" s="62"/>
      <c r="AC148"/>
      <c r="AD148" s="84"/>
      <c r="AE148" s="133">
        <f>AVERAGE(AE4,AE11,AE18,AE25,AE32,AE39)</f>
        <v>0.76665045099827711</v>
      </c>
      <c r="AF148" s="134">
        <f>AVERAGE(AE48,AE55,AE62,AE69,AE76,AE83)</f>
        <v>0.56060606060606055</v>
      </c>
      <c r="AG148" s="135">
        <f>AVERAGE(AE91,AE98,AE105,AE112,AE119,AE126)</f>
        <v>0.92880004053917098</v>
      </c>
      <c r="AH148" s="133">
        <f>_xlfn.STDEV.P(AE4,AE11,AE18,AE25,AE32,AE39)</f>
        <v>3.3032377113287804E-2</v>
      </c>
      <c r="AI148" s="188">
        <f>_xlfn.STDEV.P(AE48,AE55,AE62,AE69,AE76,AE83)</f>
        <v>7.8270739275531728E-2</v>
      </c>
      <c r="AJ148" s="189">
        <f>_xlfn.STDEV.P(AE91,AE98,AE105,AE112,AE119,AE126)</f>
        <v>4.9327455851525426E-2</v>
      </c>
      <c r="AK148" s="133">
        <f>AVERAGE(M4,M11,M18,M25,M32,M39)</f>
        <v>0.76595744680851074</v>
      </c>
      <c r="AL148" s="134">
        <f>AVERAGE(M48,M55,M62,M69,M76,M83)</f>
        <v>0.53191489361702116</v>
      </c>
      <c r="AM148" s="135">
        <f>AVERAGE(M91,M98,M105,M112,M119,M126)</f>
        <v>0.92907801418439717</v>
      </c>
      <c r="AN148" s="161">
        <f>_xlfn.STDEV.P(M4,M11,M18,M25,M32,M39)</f>
        <v>4.9136193122521321E-2</v>
      </c>
      <c r="AO148" s="162">
        <f>_xlfn.STDEV.P(M48,M55,M62,M69,M76,M83)</f>
        <v>6.8394686248177572E-2</v>
      </c>
      <c r="AP148" s="163">
        <f>_xlfn.STDEV.P(M91,M98,M105,M112,M119,M126)</f>
        <v>7.9293190691481885E-2</v>
      </c>
      <c r="AQ148" s="62"/>
      <c r="AS148" s="84"/>
      <c r="AT148" s="62"/>
      <c r="AW148" s="62"/>
      <c r="AY148" s="84"/>
      <c r="AZ148" s="62"/>
      <c r="BB148" s="84"/>
      <c r="BC148" s="62"/>
      <c r="BE148" s="84"/>
      <c r="BF148" s="62"/>
      <c r="BH148" s="84"/>
    </row>
    <row r="149" spans="1:61" x14ac:dyDescent="0.25">
      <c r="A149" s="13"/>
      <c r="B149" s="13"/>
      <c r="C149" s="13"/>
      <c r="D149" s="13"/>
      <c r="E149" s="13"/>
      <c r="F149" s="94">
        <v>10</v>
      </c>
      <c r="G149" s="146">
        <f>AVERAGE(K5,K12,K19,K26,K33,K40)</f>
        <v>31.5</v>
      </c>
      <c r="H149" s="147">
        <f>AVERAGE(K49,K56,K63,K70,K77,K84)</f>
        <v>28.666666666666668</v>
      </c>
      <c r="I149" s="148">
        <f t="shared" si="171"/>
        <v>44.333333333333336</v>
      </c>
      <c r="J149" s="149">
        <f t="shared" si="172"/>
        <v>2.753785273643051</v>
      </c>
      <c r="K149" s="150">
        <f>_xlfn.STDEV.P(K49,K56,K63,K70,K77,K84)</f>
        <v>2.9814239699997196</v>
      </c>
      <c r="L149" s="151">
        <f>_xlfn.STDEV.P(K92,K99,K106,K113,K120,K127)</f>
        <v>1.699673171197595</v>
      </c>
      <c r="M149" s="152">
        <f>AVERAGE(U5,U12,U19,U26,U33,U40)</f>
        <v>9.3333333333333339</v>
      </c>
      <c r="N149" s="150">
        <f>AVERAGE(U49,U56,U63,U70,U77,U84)</f>
        <v>16.333333333333332</v>
      </c>
      <c r="O149" s="148">
        <f>AVERAGE(U92,U99,U106,U113,U120,U127)</f>
        <v>1.6666666666666667</v>
      </c>
      <c r="P149" s="146">
        <f>_xlfn.STDEV.P(U5,U12,U19,U26,U33,U40)</f>
        <v>1.247219128924647</v>
      </c>
      <c r="Q149" s="147">
        <f>_xlfn.STDEV.P(U49,U56,U63,U70,U77,U84)</f>
        <v>2.9814239699997196</v>
      </c>
      <c r="R149" s="153">
        <f>_xlfn.STDEV.P(U92,U99,U106,U113,U120,U127)</f>
        <v>1.1055415967851334</v>
      </c>
      <c r="S149" s="133">
        <f>AVERAGE(Y5,Y12,Y19,Y26,Y33,Y40)</f>
        <v>0.88768115942028991</v>
      </c>
      <c r="T149" s="134">
        <f>AVERAGE(Y49,Y56,Y63,Y70,Y77,Y84)</f>
        <v>0.97826086956521741</v>
      </c>
      <c r="U149" s="135">
        <f>AVERAGE(Y92,Y99,Y106,Y113,Y120,Y127)</f>
        <v>1</v>
      </c>
      <c r="V149" s="137">
        <f>_xlfn.STDEV.P(Y5,Y12,Y19,Y26,Y33,Y40)</f>
        <v>7.7793154179651769E-2</v>
      </c>
      <c r="W149" s="138">
        <f>_xlfn.STDEV.P(Y49,Y56,Y63,Y70,Y77,Y84)</f>
        <v>0</v>
      </c>
      <c r="X149" s="139">
        <f>_xlfn.STDEV.P(Y92,Y99,Y106,Y113,Y120,Y127)</f>
        <v>2.5102185616940248E-2</v>
      </c>
      <c r="Y149" s="80"/>
      <c r="Z149" s="8"/>
      <c r="AA149" s="84"/>
      <c r="AB149" s="62"/>
      <c r="AC149"/>
      <c r="AD149" s="84"/>
      <c r="AE149" s="133">
        <f>AVERAGE(AE5,AE12,AE19,AE26,AE33,AE40)</f>
        <v>0.77184211790053592</v>
      </c>
      <c r="AF149" s="134">
        <f t="shared" ref="AF149:AF151" si="173">AVERAGE(AE49,AE56,AE63,AE70,AE77,AE84)</f>
        <v>0.63703703703703696</v>
      </c>
      <c r="AG149" s="135">
        <f t="shared" ref="AG149:AG150" si="174">AVERAGE(AE92,AE99,AE106,AE113,AE120,AE127)</f>
        <v>0.96366404563675612</v>
      </c>
      <c r="AH149" s="133">
        <f t="shared" ref="AH149:AH151" si="175">_xlfn.STDEV.P(AE5,AE12,AE19,AE26,AE33,AE40)</f>
        <v>2.0510488928877985E-2</v>
      </c>
      <c r="AI149" s="188">
        <f t="shared" ref="AI149:AI151" si="176">_xlfn.STDEV.P(AE49,AE56,AE63,AE70,AE77,AE84)</f>
        <v>6.6253865999993694E-2</v>
      </c>
      <c r="AJ149" s="189">
        <f t="shared" ref="AJ149:AJ150" si="177">_xlfn.STDEV.P(AE92,AE99,AE106,AE113,AE120,AE127)</f>
        <v>2.459157661211319E-2</v>
      </c>
      <c r="AK149" s="133">
        <f>AVERAGE(M5,M12,M19,M26,M33,M40)</f>
        <v>0.68478260869565222</v>
      </c>
      <c r="AL149" s="134">
        <f>AVERAGE(M49,M56,M63,M70,M77,M84)</f>
        <v>0.62318840579710144</v>
      </c>
      <c r="AM149" s="135">
        <f>AVERAGE(M92,M99,M106,M113,M120,M127)</f>
        <v>0.96376811594202894</v>
      </c>
      <c r="AN149" s="161">
        <f>_xlfn.STDEV.P(M5,M12,M19,M26,M33,M40)</f>
        <v>5.986489725310979E-2</v>
      </c>
      <c r="AO149" s="162">
        <f>_xlfn.STDEV.P(M49,M56,M63,M70,M77,M84)</f>
        <v>6.4813564565210841E-2</v>
      </c>
      <c r="AP149" s="163">
        <f>_xlfn.STDEV.P(M92,M99,M106,M113,M120,M127)</f>
        <v>3.6949416765165131E-2</v>
      </c>
      <c r="AQ149" s="62"/>
      <c r="AS149" s="84"/>
      <c r="AT149" s="62"/>
      <c r="AW149" s="62"/>
      <c r="AY149" s="84"/>
      <c r="AZ149" s="62"/>
      <c r="BB149" s="84"/>
      <c r="BC149" s="62"/>
      <c r="BE149" s="84"/>
      <c r="BF149" s="62"/>
      <c r="BH149" s="84"/>
    </row>
    <row r="150" spans="1:61" x14ac:dyDescent="0.25">
      <c r="A150" s="13"/>
      <c r="B150" s="13"/>
      <c r="C150" s="13"/>
      <c r="D150" s="13"/>
      <c r="E150" s="13"/>
      <c r="F150" s="94">
        <v>15</v>
      </c>
      <c r="G150" s="146">
        <f>AVERAGE(K6,K13,K20,K27,K34,K41)</f>
        <v>39.166666666666664</v>
      </c>
      <c r="H150" s="147">
        <f>AVERAGE(K50,K57,K64,K71,K78,K85)</f>
        <v>47</v>
      </c>
      <c r="I150" s="148">
        <f t="shared" si="171"/>
        <v>67.166666666666671</v>
      </c>
      <c r="J150" s="149">
        <f t="shared" si="172"/>
        <v>4.5977047413779069</v>
      </c>
      <c r="K150" s="150">
        <f>_xlfn.STDEV.P(K50,K57,K64,K71,K78,K85)</f>
        <v>3.4641016151377544</v>
      </c>
      <c r="L150" s="151">
        <f>_xlfn.STDEV.P(K93,K100,K107,K114,K121,K128)</f>
        <v>1.5723301886761005</v>
      </c>
      <c r="M150" s="152">
        <f>AVERAGE(U6,U13,U20,U27,U34,U41)</f>
        <v>13.166666666666666</v>
      </c>
      <c r="N150" s="150">
        <f>AVERAGE(U50,U57,U64,U71,U78,U85)</f>
        <v>20.5</v>
      </c>
      <c r="O150" s="148">
        <f>AVERAGE(U93,U100,U107,U114,U121,U128)</f>
        <v>1.6666666666666667</v>
      </c>
      <c r="P150" s="146">
        <f>_xlfn.STDEV.P(U6,U13,U20,U27,U34,U41)</f>
        <v>1.7716909687891083</v>
      </c>
      <c r="Q150" s="147">
        <f>_xlfn.STDEV.P(U50,U57,U64,U71,U78,U85)</f>
        <v>3.730504880933232</v>
      </c>
      <c r="R150" s="153">
        <f>_xlfn.STDEV.P(U93,U100,U107,U114,U121,U128)</f>
        <v>1.1055415967851334</v>
      </c>
      <c r="S150" s="133">
        <f>AVERAGE(Y6,Y13,Y20,Y27,Y34,Y41)</f>
        <v>0.76029055690072644</v>
      </c>
      <c r="T150" s="134">
        <f>AVERAGE(Y50,Y57,Y64,Y71,Y78,Y85)</f>
        <v>0.98062953995157398</v>
      </c>
      <c r="U150" s="135">
        <f>AVERAGE(Y93,Y100,Y107,Y114,Y121,Y128)</f>
        <v>1</v>
      </c>
      <c r="V150" s="137">
        <f>_xlfn.STDEV.P(Y6,Y13,Y20,Y27,Y34,Y41)</f>
        <v>8.6627330847449197E-2</v>
      </c>
      <c r="W150" s="138">
        <f>_xlfn.STDEV.P(Y50,Y57,Y64,Y71,Y78,Y85)</f>
        <v>7.2639225181598266E-3</v>
      </c>
      <c r="X150" s="139">
        <f>_xlfn.STDEV.P(Y93,Y100,Y107,Y114,Y121,Y128)</f>
        <v>1.3039139968848711E-2</v>
      </c>
      <c r="Y150" s="80"/>
      <c r="Z150" s="8"/>
      <c r="AA150" s="84"/>
      <c r="AB150" s="62"/>
      <c r="AC150"/>
      <c r="AD150" s="84"/>
      <c r="AE150" s="133">
        <f t="shared" ref="AE150:AE151" si="178">AVERAGE(AE6,AE13,AE20,AE27,AE34,AE41)</f>
        <v>0.74848082409450933</v>
      </c>
      <c r="AF150" s="134">
        <f t="shared" si="173"/>
        <v>0.69651741293532343</v>
      </c>
      <c r="AG150" s="135">
        <f t="shared" si="174"/>
        <v>0.97573580156700368</v>
      </c>
      <c r="AH150" s="133">
        <f t="shared" si="175"/>
        <v>1.9362779786192018E-2</v>
      </c>
      <c r="AI150" s="188">
        <f t="shared" si="176"/>
        <v>5.4225576487617458E-2</v>
      </c>
      <c r="AJ150" s="189">
        <f t="shared" si="177"/>
        <v>1.6282268890251136E-2</v>
      </c>
      <c r="AK150" s="133">
        <f>AVERAGE(M6,M13,M20,M27,M34,M41)</f>
        <v>0.56900726392251821</v>
      </c>
      <c r="AL150" s="134">
        <f>AVERAGE(M50,M57,M64,M71,M78,M85)</f>
        <v>0.68280871670702192</v>
      </c>
      <c r="AM150" s="135">
        <f>AVERAGE(M93,M100,M107,M114,M121,M128)</f>
        <v>0.9757869249394675</v>
      </c>
      <c r="AN150" s="161">
        <f>_xlfn.STDEV.P(M6,M13,M20,M27,M34,M41)</f>
        <v>6.6794742005489544E-2</v>
      </c>
      <c r="AO150" s="162">
        <f>_xlfn.STDEV.P(M50,M57,M64,M71,M78,M85)</f>
        <v>5.0325931454785804E-2</v>
      </c>
      <c r="AP150" s="163">
        <f>_xlfn.STDEV.P(M93,M100,M107,M114,M121,M128)</f>
        <v>2.2842569327013562E-2</v>
      </c>
      <c r="AQ150" s="124"/>
      <c r="AR150" s="125"/>
      <c r="AS150" s="126">
        <f>AVERAGE(AF93,AF100,AF107,AF114,AF121,AF128)</f>
        <v>2.4213075060532607E-2</v>
      </c>
      <c r="AT150" s="62"/>
      <c r="AV150" s="131">
        <f>_xlfn.STDEV.P(AF93,AF100,AF107,AF114,AF121,AF128)</f>
        <v>2.2842569327013562E-2</v>
      </c>
      <c r="AW150" s="62"/>
      <c r="AY150" s="132">
        <f>AVERAGE(AG93,AG100,AG107,AG114,AG121,AG128)</f>
        <v>2.4264198432996358E-2</v>
      </c>
      <c r="AZ150" s="62"/>
      <c r="BB150" s="126">
        <f>_xlfn.STDEV.P(AG93,AG100,AG107,AG114,AG121,AG128)</f>
        <v>1.6282268890251139E-2</v>
      </c>
      <c r="BC150" s="62"/>
      <c r="BE150" s="84">
        <f>AVERAGE(AH93,AH100,AH107,AH114,AH121,AH128)</f>
        <v>-1.1102230246251565E-16</v>
      </c>
      <c r="BF150" s="62"/>
      <c r="BH150" s="84">
        <f>_xlfn.STDEV.P(AH93,AH100,AH107,AH114,AH121,AH128)</f>
        <v>1.3039139968848711E-2</v>
      </c>
    </row>
    <row r="151" spans="1:61" x14ac:dyDescent="0.25">
      <c r="A151" s="13"/>
      <c r="B151" s="13"/>
      <c r="C151" s="13"/>
      <c r="D151" s="13"/>
      <c r="E151" s="13"/>
      <c r="F151" s="94">
        <v>20</v>
      </c>
      <c r="G151" s="146">
        <f>AVERAGE(K7,K14,K21,K28,K35,K42)</f>
        <v>44.666666666666664</v>
      </c>
      <c r="H151" s="147">
        <f>AVERAGE(K51,K58,K65,K72,K79,K86)</f>
        <v>66</v>
      </c>
      <c r="I151" s="154"/>
      <c r="J151" s="149">
        <f t="shared" si="172"/>
        <v>6.8718427093627676</v>
      </c>
      <c r="K151" s="150">
        <f>_xlfn.STDEV.P(K51,K58,K65,K72,K79,K86)</f>
        <v>3</v>
      </c>
      <c r="L151" s="155"/>
      <c r="M151" s="152">
        <f>AVERAGE(U7,U14,U21,U28,U35,U42)</f>
        <v>16.166666666666668</v>
      </c>
      <c r="N151" s="150">
        <f>AVERAGE(U51,U58,U65,U72,U79,U86)</f>
        <v>23.666666666666668</v>
      </c>
      <c r="O151" s="148"/>
      <c r="P151" s="146">
        <f>_xlfn.STDEV.P(U7,U14,U21,U28,U35,U42)</f>
        <v>1.7716909687891083</v>
      </c>
      <c r="Q151" s="147">
        <f>_xlfn.STDEV.P(U51,U58,U65,U72,U79,U86)</f>
        <v>4.3461349368017661</v>
      </c>
      <c r="R151" s="66"/>
      <c r="S151" s="133">
        <f>AVERAGE(Y7,Y14,Y21,Y28,Y35,Y42)</f>
        <v>0.66283292978208241</v>
      </c>
      <c r="T151" s="134">
        <f>AVERAGE(Y51,Y58,Y65,Y72,Y79,Y86)</f>
        <v>0.97699757869249382</v>
      </c>
      <c r="U151" s="136"/>
      <c r="V151" s="137">
        <f>_xlfn.STDEV.P(Y7,Y14,Y21,Y28,Y35,Y42)</f>
        <v>9.0599053389344625E-2</v>
      </c>
      <c r="W151" s="138">
        <f>_xlfn.STDEV.P(Y51,Y58,Y65,Y72,Y79,Y86)</f>
        <v>1.4974959899337753E-2</v>
      </c>
      <c r="X151" s="140"/>
      <c r="Y151" s="80"/>
      <c r="Z151" s="8"/>
      <c r="AA151" s="84"/>
      <c r="AB151" s="62"/>
      <c r="AC151"/>
      <c r="AD151" s="84"/>
      <c r="AE151" s="133">
        <f t="shared" si="178"/>
        <v>0.73277804299107563</v>
      </c>
      <c r="AF151" s="134">
        <f t="shared" si="173"/>
        <v>0.7367406726182395</v>
      </c>
      <c r="AG151" s="84"/>
      <c r="AH151" s="133">
        <f t="shared" si="175"/>
        <v>1.8698085561650781E-2</v>
      </c>
      <c r="AI151" s="188">
        <f t="shared" si="176"/>
        <v>4.522605275977741E-2</v>
      </c>
      <c r="AJ151" s="84"/>
      <c r="AK151" s="133">
        <f>AVERAGE(M7,M14,M21,M28,M35,M42)</f>
        <v>0.48668280871670705</v>
      </c>
      <c r="AL151" s="134">
        <f>AVERAGE(M51,M58,M65,M72,M79,M86)</f>
        <v>0.71912832929782089</v>
      </c>
      <c r="AM151" s="85"/>
      <c r="AN151" s="161">
        <f>_xlfn.STDEV.P(M7,M14,M21,M28,M35,M42)</f>
        <v>7.4874799496688335E-2</v>
      </c>
      <c r="AO151" s="162">
        <f>_xlfn.STDEV.P(M51,M58,M65,M72,M79,M86)</f>
        <v>3.2687651331719136E-2</v>
      </c>
      <c r="AP151" s="164"/>
      <c r="AQ151" s="124">
        <f>AVERAGE(AF7,AF14,AF21,AF28,AF35,AF42)</f>
        <v>0.5133171912832929</v>
      </c>
      <c r="AR151" s="125">
        <f>AVERAGE(AF51,AF58,AF65,AF72,AF79,AF86)</f>
        <v>0.28087167070217917</v>
      </c>
      <c r="AS151" s="127"/>
      <c r="AT151" s="130">
        <f>_xlfn.STDEV.P(AF7,AF14,AF21,AF28,AF35,AF42)</f>
        <v>7.487479949668932E-2</v>
      </c>
      <c r="AU151" s="131">
        <f>_xlfn.STDEV.P(AF51,AF58,AF65,AF72,AF79,AF86)</f>
        <v>3.2687651331718935E-2</v>
      </c>
      <c r="AW151" s="165">
        <f>AVERAGE(AG7,AG14,AG21,AG28,AG35,AG42)</f>
        <v>0.26722195700892443</v>
      </c>
      <c r="AX151" s="186">
        <f>AVERAGE(AG51,AG58,AG65,AG72,AG79,AG86)</f>
        <v>0.26325932738176056</v>
      </c>
      <c r="AY151" s="84"/>
      <c r="AZ151" s="168">
        <f>_xlfn.STDEV.P(AG7,AG14,AG21,AG28,AG35,AG42)</f>
        <v>1.8698085561650778E-2</v>
      </c>
      <c r="BA151" s="187">
        <f>_xlfn.STDEV.P(AG51,AG58,AG65,AG72,AG79,AG86)</f>
        <v>4.5226052759777417E-2</v>
      </c>
      <c r="BB151" s="84"/>
      <c r="BC151" s="62">
        <f>AVERAGE(AH7,AH14,AH21,AH28,AH35,AH42)</f>
        <v>0.33716707021791764</v>
      </c>
      <c r="BD151">
        <f>AVERAGE(AH51,AH58,AH65,AH72,AH79,AH86)</f>
        <v>2.3002421307506033E-2</v>
      </c>
      <c r="BE151" s="84"/>
      <c r="BF151" s="62">
        <f>_xlfn.STDEV.P(AH7,AH14,AH21,AH28,AH35,AH42)</f>
        <v>9.0599053389344486E-2</v>
      </c>
      <c r="BG151">
        <f>_xlfn.STDEV.P(AH51,AH58,AH65,AH72,AH79,AH86)</f>
        <v>1.4974959899337758E-2</v>
      </c>
      <c r="BH151" s="84"/>
    </row>
    <row r="152" spans="1:61" x14ac:dyDescent="0.25">
      <c r="F152" s="120" t="s">
        <v>53</v>
      </c>
      <c r="G152" s="83"/>
      <c r="H152" s="95"/>
      <c r="I152" s="116"/>
      <c r="J152" s="117"/>
      <c r="L152" s="118"/>
      <c r="M152" s="83"/>
      <c r="N152" s="1"/>
      <c r="O152" s="116"/>
      <c r="P152" s="119"/>
      <c r="Q152" s="120"/>
      <c r="R152" s="121"/>
      <c r="S152" s="141">
        <f>AVERAGE(Y2,Y9,Y16,Y23,Y30,Y37)</f>
        <v>0.49128129023084322</v>
      </c>
      <c r="T152" s="142">
        <f>AVERAGE(Y46,Y53,Y60,Y67,Y74,Y81)</f>
        <v>0.97923991999157811</v>
      </c>
      <c r="U152" s="115">
        <f>AVERAGE(Y89,Y96,Y103,Y110,Y117,Y124)</f>
        <v>1.0024750310472095</v>
      </c>
      <c r="V152" s="143">
        <f>_xlfn.STDEV.P(Y2,Y9,Y16,Y23,Y30,Y37)</f>
        <v>0.14156648710005335</v>
      </c>
      <c r="W152" s="145">
        <f>_xlfn.STDEV.P(Y46,Y53,Y60,Y67,Y74,Y81)</f>
        <v>1.177055089987669E-2</v>
      </c>
      <c r="X152" s="123">
        <f>_xlfn.STDEV.P(Y89,Y96,Y103,Y110,Y117,Y124)</f>
        <v>1.5176605640797296E-2</v>
      </c>
      <c r="Y152" s="141">
        <f>AVERAGE(Z2,Z9,Z16,Z23,Z30,Z37)</f>
        <v>0.15400055504326474</v>
      </c>
      <c r="Z152" s="142">
        <f>AVERAGE(Z46,Z53,Z60,Z67,Z74,Z81)</f>
        <v>0.59313235979727197</v>
      </c>
      <c r="AA152" s="114">
        <f>AVERAGE(Z89,Z96,Z103,Z110,Z117,Z124)</f>
        <v>0.96811070547755229</v>
      </c>
      <c r="AB152" s="143">
        <f>_xlfn.STDEV.P(Z2,Z9,Z16,Z23,Z30,Z37)</f>
        <v>1.9652838091115555E-2</v>
      </c>
      <c r="AC152" s="144">
        <f>_xlfn.STDEV.P(Z46,Z53,Z60,Z67,Z74,Z81)</f>
        <v>0.12538493160071215</v>
      </c>
      <c r="AD152" s="122">
        <f>_xlfn.STDEV.P(Z89,Z96,Z103,Z110,Z117,Z124)</f>
        <v>2.534110652935883E-2</v>
      </c>
      <c r="AE152" s="184"/>
      <c r="AG152" s="84"/>
      <c r="AH152" s="62"/>
      <c r="AJ152" s="84"/>
      <c r="AK152" s="83"/>
      <c r="AL152" s="1"/>
      <c r="AN152" s="83"/>
      <c r="AO152" s="1"/>
      <c r="AP152" s="85"/>
      <c r="AQ152" s="62"/>
      <c r="AS152" s="84"/>
      <c r="AT152" s="62"/>
      <c r="AW152" s="62"/>
      <c r="AY152" s="84"/>
      <c r="AZ152" s="62"/>
      <c r="BB152" s="84"/>
      <c r="BC152" s="62"/>
      <c r="BE152" s="84"/>
      <c r="BF152" s="62"/>
      <c r="BH152" s="84"/>
    </row>
    <row r="153" spans="1:61" x14ac:dyDescent="0.25">
      <c r="F153" s="95"/>
      <c r="G153" s="62"/>
      <c r="I153" s="63"/>
      <c r="J153" s="73"/>
      <c r="L153" s="74"/>
      <c r="M153" s="62"/>
      <c r="O153" s="63"/>
      <c r="P153" s="80"/>
      <c r="Q153" s="13"/>
      <c r="R153" s="81"/>
      <c r="S153" s="79"/>
      <c r="U153" s="85"/>
      <c r="V153" s="73"/>
      <c r="W153" s="97"/>
      <c r="X153" s="98"/>
      <c r="Y153" s="105"/>
      <c r="AA153" s="96"/>
      <c r="AB153" s="109"/>
      <c r="AD153" s="96"/>
      <c r="AE153" s="62"/>
      <c r="AG153" s="84"/>
      <c r="AH153" s="62"/>
      <c r="AJ153" s="84"/>
      <c r="AK153" s="62"/>
      <c r="AM153" s="84"/>
      <c r="AN153" s="62"/>
      <c r="AP153" s="84"/>
      <c r="AQ153" s="62"/>
      <c r="AS153" s="84"/>
      <c r="AT153" s="62"/>
      <c r="AW153" s="62"/>
      <c r="AY153" s="84"/>
      <c r="AZ153" s="62"/>
      <c r="BB153" s="84"/>
      <c r="BC153" s="62"/>
      <c r="BE153" s="84"/>
      <c r="BF153" s="62"/>
      <c r="BH153" s="84"/>
    </row>
    <row r="154" spans="1:61" x14ac:dyDescent="0.25">
      <c r="F154" s="95"/>
      <c r="G154" s="62"/>
      <c r="I154" s="63"/>
      <c r="J154" s="73"/>
      <c r="L154" s="74"/>
      <c r="M154" s="62"/>
      <c r="O154" s="63"/>
      <c r="P154" s="80"/>
      <c r="Q154" s="13"/>
      <c r="R154" s="81"/>
      <c r="S154" s="79"/>
      <c r="U154" s="85"/>
      <c r="V154" s="73"/>
      <c r="X154" s="74"/>
      <c r="Y154" s="83"/>
      <c r="AA154" s="96"/>
      <c r="AB154" s="109"/>
      <c r="AD154" s="96"/>
      <c r="AE154" s="62"/>
      <c r="AG154" s="84"/>
      <c r="AH154" s="62"/>
      <c r="AJ154" s="84"/>
      <c r="AK154" s="62"/>
      <c r="AM154" s="84"/>
      <c r="AN154" s="62"/>
      <c r="AP154" s="84"/>
      <c r="AQ154" s="62"/>
      <c r="AS154" s="84"/>
      <c r="AT154" s="62"/>
      <c r="AW154" s="62"/>
      <c r="AY154" s="84"/>
      <c r="AZ154" s="62"/>
      <c r="BB154" s="84"/>
      <c r="BC154" s="62"/>
      <c r="BE154" s="84"/>
      <c r="BF154" s="62"/>
      <c r="BH154" s="84"/>
    </row>
    <row r="155" spans="1:61" x14ac:dyDescent="0.25">
      <c r="F155" s="57" t="s">
        <v>73</v>
      </c>
      <c r="G155" s="64"/>
      <c r="H155" s="65"/>
      <c r="I155" s="66"/>
      <c r="J155" s="75"/>
      <c r="K155" s="57"/>
      <c r="L155" s="76"/>
      <c r="M155" s="64"/>
      <c r="N155" s="65"/>
      <c r="O155" s="76"/>
      <c r="P155" s="80"/>
      <c r="Q155" s="13"/>
      <c r="R155" s="81"/>
      <c r="S155" s="79"/>
      <c r="U155" s="85"/>
      <c r="V155" s="73"/>
      <c r="X155" s="74"/>
      <c r="Y155" s="83"/>
      <c r="AA155" s="96"/>
      <c r="AB155" s="109"/>
      <c r="AD155" s="96"/>
      <c r="AE155" s="62"/>
      <c r="AG155" s="84"/>
      <c r="AH155" s="62"/>
      <c r="AJ155" s="84"/>
      <c r="AK155" s="62"/>
      <c r="AM155" s="84"/>
      <c r="AN155" s="62"/>
      <c r="AP155" s="84"/>
      <c r="AQ155" s="62"/>
      <c r="AS155" s="84"/>
      <c r="AT155" s="62"/>
      <c r="AW155" s="62"/>
      <c r="AY155" s="84"/>
      <c r="AZ155" s="62"/>
      <c r="BB155" s="84"/>
      <c r="BC155" s="62"/>
      <c r="BE155" s="84"/>
      <c r="BF155" s="62"/>
      <c r="BH155" s="84"/>
    </row>
    <row r="156" spans="1:61" x14ac:dyDescent="0.25">
      <c r="F156" s="57" t="s">
        <v>74</v>
      </c>
      <c r="G156" s="64">
        <f t="shared" ref="G156:G158" si="179">AVERAGE(J4,J11,J18,J25,J32,J39)</f>
        <v>18</v>
      </c>
      <c r="H156" s="65">
        <f t="shared" ref="H156:H159" si="180">AVERAGE(J48,J55,J62,J69,J76,J83)</f>
        <v>12.5</v>
      </c>
      <c r="I156" s="66">
        <f t="shared" ref="I156:I157" si="181">AVERAGE(J91,J98,J105,J112,J119,J126)</f>
        <v>21.833333333333332</v>
      </c>
      <c r="J156" s="64">
        <f>_xlfn.STDEV.P(J4,J11,J18,J25,J32,J39)</f>
        <v>1.1547005383792515</v>
      </c>
      <c r="K156" s="65">
        <f>_xlfn.STDEV.P(J48,J55,J62,J69,J76,J83)</f>
        <v>1.6072751268321592</v>
      </c>
      <c r="L156" s="66">
        <f>_xlfn.STDEV.P(J91,J98,J105,J112,J119,J126)</f>
        <v>1.8633899812498249</v>
      </c>
      <c r="M156" s="64">
        <f>AVERAGE(T4,T11,T18,T25,T32,T39)</f>
        <v>5.5</v>
      </c>
      <c r="N156" s="65">
        <f>AVERAGE(T48,T55,T62,T69,T76,T83)</f>
        <v>9.8333333333333339</v>
      </c>
      <c r="O156" s="66">
        <f>AVERAGE(T91,T98,T105,T112,T119,T126)</f>
        <v>1.6666666666666667</v>
      </c>
      <c r="P156" s="64">
        <f>_xlfn.STDEV.P(T4,T11,T18,T25,T32,T39)</f>
        <v>0.9574271077563381</v>
      </c>
      <c r="Q156" s="65">
        <f>_xlfn.STDEV.P(T48,T55,T62,T69,T76,T83)</f>
        <v>1.8633899812498247</v>
      </c>
      <c r="R156" s="66">
        <f>_xlfn.STDEV.P(T91,T98,T105,T112,T119,T126)</f>
        <v>1.1055415967851334</v>
      </c>
      <c r="S156" s="86">
        <f>AVERAGE(X4,X11,X18,X25,X32,X39)</f>
        <v>1</v>
      </c>
      <c r="T156" s="87">
        <f>AVERAGE(X48,X55,X62,X69,X76,X83)</f>
        <v>0.95035460992907816</v>
      </c>
      <c r="U156" s="88">
        <f>AVERAGE(X91,X98,X105,X112,X119,X126)</f>
        <v>1</v>
      </c>
      <c r="V156" s="99">
        <f>_xlfn.STDEV.P(X4,X11,X18,X25,X32,X39)</f>
        <v>6.3829787234042562E-2</v>
      </c>
      <c r="W156" s="100">
        <f>_xlfn.STDEV.P(X48,X55,X62,X69,X76,X83)</f>
        <v>2.0059766842171537E-2</v>
      </c>
      <c r="X156" s="101">
        <f>_xlfn.STDEV.P(X91,X98,X105,X112,X119,X126)</f>
        <v>6.3829787234042562E-2</v>
      </c>
      <c r="Y156" s="83"/>
      <c r="AA156" s="96"/>
      <c r="AB156" s="109"/>
      <c r="AD156" s="96"/>
      <c r="AE156" s="62"/>
      <c r="AG156" s="84"/>
      <c r="AH156" s="62"/>
      <c r="AJ156" s="84"/>
      <c r="AK156" s="99">
        <f>AVERAGE(L4,L11,L18,L25,L32,L39)</f>
        <v>0.76595744680851074</v>
      </c>
      <c r="AL156" s="87">
        <f>AVERAGE(L48,L55,L62,L69,L76,L83)</f>
        <v>0.53191489361702116</v>
      </c>
      <c r="AM156" s="88">
        <f>AVERAGE(L91,L98,L105,L112,L119,L126)</f>
        <v>0.92907801418439717</v>
      </c>
      <c r="AN156" s="99">
        <f>_xlfn.STDEV.P(L4,L11,L18,L25,L32,L39)</f>
        <v>4.9136193122521321E-2</v>
      </c>
      <c r="AO156" s="87">
        <f>_xlfn.STDEV.P(L48,L55,L62,L69,L76,L83)</f>
        <v>6.8394686248177572E-2</v>
      </c>
      <c r="AP156" s="88">
        <f>_xlfn.STDEV.P(L91,L98,L105,L112,L119,L126)</f>
        <v>7.9293190691481885E-2</v>
      </c>
      <c r="AQ156" s="62"/>
      <c r="AS156" s="84"/>
      <c r="AT156" s="62"/>
      <c r="AW156" s="62"/>
      <c r="AY156" s="84"/>
      <c r="AZ156" s="62"/>
      <c r="BB156" s="84"/>
      <c r="BC156" s="62"/>
      <c r="BE156" s="84"/>
      <c r="BF156" s="62"/>
      <c r="BH156" s="84"/>
    </row>
    <row r="157" spans="1:61" x14ac:dyDescent="0.25">
      <c r="F157" s="58" t="s">
        <v>75</v>
      </c>
      <c r="G157" s="64">
        <f t="shared" si="179"/>
        <v>13.5</v>
      </c>
      <c r="H157" s="65">
        <f t="shared" si="180"/>
        <v>16.166666666666668</v>
      </c>
      <c r="I157" s="66">
        <f t="shared" si="181"/>
        <v>22.5</v>
      </c>
      <c r="J157" s="64">
        <f t="shared" ref="J157:J159" si="182">_xlfn.STDEV.P(J5,J12,J19,J26,J33,J40)</f>
        <v>2.8136571693556887</v>
      </c>
      <c r="K157" s="65">
        <f t="shared" ref="K157:K159" si="183">_xlfn.STDEV.P(J49,J56,J63,J70,J77,J84)</f>
        <v>1.4624940645653539</v>
      </c>
      <c r="L157" s="66">
        <f t="shared" ref="L157:L158" si="184">_xlfn.STDEV.P(J92,J99,J106,J113,J120,J127)</f>
        <v>0.5</v>
      </c>
      <c r="M157" s="64">
        <f>AVERAGE(T5,T12,T19,T26,T33,T40)</f>
        <v>3.8333333333333335</v>
      </c>
      <c r="N157" s="65">
        <f>AVERAGE(T49,T56,T63,T70,T77,T84)</f>
        <v>6.5</v>
      </c>
      <c r="O157" s="76">
        <f>AVERAGE(T92,T99,T106,T113,T120,T127)</f>
        <v>0</v>
      </c>
      <c r="P157" s="64">
        <f t="shared" ref="P157:P159" si="185">_xlfn.STDEV.P(T5,T12,T19,T26,T33,T40)</f>
        <v>0.37267799624996489</v>
      </c>
      <c r="Q157" s="65">
        <f t="shared" ref="Q157:Q159" si="186">_xlfn.STDEV.P(T49,T56,T63,T70,T77,T84)</f>
        <v>1.2583057392117916</v>
      </c>
      <c r="R157" s="66">
        <f t="shared" ref="R157:R158" si="187">_xlfn.STDEV.P(T92,T99,T106,T113,T120,T127)</f>
        <v>0</v>
      </c>
      <c r="S157" s="86">
        <f t="shared" ref="S157:S159" si="188">AVERAGE(X5,X12,X19,X26,X33,X40)</f>
        <v>0.77037037037037026</v>
      </c>
      <c r="T157" s="87">
        <f t="shared" ref="T157:T159" si="189">AVERAGE(X49,X56,X63,X70,X77,X84)</f>
        <v>1.0074074074074073</v>
      </c>
      <c r="U157" s="88">
        <f t="shared" ref="U157:U158" si="190">AVERAGE(X92,X99,X106,X113,X120,X127)</f>
        <v>1</v>
      </c>
      <c r="V157" s="99">
        <f t="shared" ref="V157:V159" si="191">_xlfn.STDEV.P(X5,X12,X19,X26,X33,X40)</f>
        <v>0.13976268343787587</v>
      </c>
      <c r="W157" s="100">
        <f t="shared" ref="W157:W159" si="192">_xlfn.STDEV.P(X49,X56,X63,X70,X77,X84)</f>
        <v>2.0951312035156943E-2</v>
      </c>
      <c r="X157" s="101">
        <f t="shared" ref="X157:X158" si="193">_xlfn.STDEV.P(X92,X99,X106,X113,X120,X127)</f>
        <v>2.2222222222222202E-2</v>
      </c>
      <c r="Y157" s="83"/>
      <c r="AA157" s="96"/>
      <c r="AB157" s="109"/>
      <c r="AD157" s="96"/>
      <c r="AE157" s="62"/>
      <c r="AG157" s="84"/>
      <c r="AH157" s="62"/>
      <c r="AJ157" s="84"/>
      <c r="AK157" s="99">
        <f>AVERAGE(L5,L12,L19,L26,L33,L40)</f>
        <v>0.6</v>
      </c>
      <c r="AL157" s="87">
        <f>AVERAGE(L49,L56,L63,L70,L77,L84)</f>
        <v>0.71851851851851845</v>
      </c>
      <c r="AM157" s="88">
        <f>AVERAGE(L92,L99,L106,L113,L120,L127)</f>
        <v>1</v>
      </c>
      <c r="AN157" s="99">
        <f>_xlfn.STDEV.P(L5,L12,L19,L26,L33,L40)</f>
        <v>0.12505142974914177</v>
      </c>
      <c r="AO157" s="87">
        <f>_xlfn.STDEV.P(L49,L56,L63,L70,L77,L84)</f>
        <v>6.4999736202904626E-2</v>
      </c>
      <c r="AP157" s="88">
        <f>_xlfn.STDEV.P(L92,L99,L106,L113,L120,L127)</f>
        <v>2.2222222222222202E-2</v>
      </c>
      <c r="AQ157" s="62"/>
      <c r="AS157" s="84"/>
      <c r="AT157" s="62"/>
      <c r="AW157" s="62"/>
      <c r="AY157" s="84"/>
      <c r="AZ157" s="62"/>
      <c r="BB157" s="84"/>
      <c r="BC157" s="62"/>
      <c r="BE157" s="84"/>
      <c r="BF157" s="62"/>
      <c r="BH157" s="84"/>
    </row>
    <row r="158" spans="1:61" x14ac:dyDescent="0.25">
      <c r="F158" s="57" t="s">
        <v>76</v>
      </c>
      <c r="G158" s="64">
        <f t="shared" si="179"/>
        <v>7.666666666666667</v>
      </c>
      <c r="H158" s="65">
        <f t="shared" si="180"/>
        <v>18.333333333333332</v>
      </c>
      <c r="I158" s="66">
        <f>AVERAGE(J93,J100,J107,J114,J121,J128)</f>
        <v>22.833333333333332</v>
      </c>
      <c r="J158" s="64">
        <f t="shared" si="182"/>
        <v>2.3570226039551585</v>
      </c>
      <c r="K158" s="65">
        <f t="shared" si="183"/>
        <v>0.74535599249992979</v>
      </c>
      <c r="L158" s="66">
        <f t="shared" si="184"/>
        <v>0.37267799624996489</v>
      </c>
      <c r="M158" s="64">
        <f>AVERAGE(T6,T13,T20,T27,T34,T41)</f>
        <v>3.8333333333333335</v>
      </c>
      <c r="N158" s="65">
        <f>AVERAGE(T50,T57,T64,T71,T78,T85)</f>
        <v>4.166666666666667</v>
      </c>
      <c r="O158" s="76">
        <f>AVERAGE(T93,T100,T107,T114,T121,T128)</f>
        <v>0</v>
      </c>
      <c r="P158" s="64">
        <f t="shared" si="185"/>
        <v>0.68718427093627676</v>
      </c>
      <c r="Q158" s="65">
        <f t="shared" si="186"/>
        <v>0.89752746785575066</v>
      </c>
      <c r="R158" s="66">
        <f t="shared" si="187"/>
        <v>0</v>
      </c>
      <c r="S158" s="86">
        <f t="shared" si="188"/>
        <v>0.50364963503649651</v>
      </c>
      <c r="T158" s="87">
        <f t="shared" si="189"/>
        <v>0.98540145985401484</v>
      </c>
      <c r="U158" s="88">
        <f t="shared" si="190"/>
        <v>1.0000000000000002</v>
      </c>
      <c r="V158" s="99">
        <f t="shared" si="191"/>
        <v>0.1232258614316358</v>
      </c>
      <c r="W158" s="100">
        <f t="shared" si="192"/>
        <v>2.1897810218978075E-2</v>
      </c>
      <c r="X158" s="101">
        <f t="shared" si="193"/>
        <v>1.6321664069341511E-2</v>
      </c>
      <c r="Y158" s="83"/>
      <c r="AA158" s="96"/>
      <c r="AB158" s="109"/>
      <c r="AD158" s="96"/>
      <c r="AE158" s="62"/>
      <c r="AG158" s="84"/>
      <c r="AH158" s="62"/>
      <c r="AJ158" s="84"/>
      <c r="AK158" s="99">
        <f>AVERAGE(L6,L13,L20,L27,L34,L41)</f>
        <v>0.33576642335766432</v>
      </c>
      <c r="AL158" s="87">
        <f>AVERAGE(L50,L57,L64,L71,L78,L85)</f>
        <v>0.80291970802919732</v>
      </c>
      <c r="AM158" s="88">
        <f>AVERAGE(L93,L100,L107,L114,L121,L128)</f>
        <v>1.0000000000000002</v>
      </c>
      <c r="AN158" s="99">
        <f>_xlfn.STDEV.P(L6,L13,L20,L27,L34,L41)</f>
        <v>0.10322726732650316</v>
      </c>
      <c r="AO158" s="87">
        <f>_xlfn.STDEV.P(L50,L57,L64,L71,L78,L85)</f>
        <v>3.2643328138683071E-2</v>
      </c>
      <c r="AP158" s="88">
        <f>_xlfn.STDEV.P(L93,L100,L107,L114,L121,L128)</f>
        <v>1.6321664069341511E-2</v>
      </c>
      <c r="AQ158" s="62"/>
      <c r="AS158" s="84"/>
      <c r="AT158" s="62"/>
      <c r="AW158" s="62"/>
      <c r="AY158" s="84"/>
      <c r="AZ158" s="62"/>
      <c r="BB158" s="84"/>
      <c r="BC158" s="62"/>
      <c r="BE158" s="84"/>
      <c r="BF158" s="62"/>
      <c r="BH158" s="84"/>
    </row>
    <row r="159" spans="1:61" x14ac:dyDescent="0.25">
      <c r="F159" s="57" t="s">
        <v>77</v>
      </c>
      <c r="G159" s="67">
        <f>AVERAGE(J7,J14,J21,J28,J35,J42)</f>
        <v>5.5</v>
      </c>
      <c r="H159" s="68">
        <f t="shared" si="180"/>
        <v>19</v>
      </c>
      <c r="I159" s="69"/>
      <c r="J159" s="67">
        <f t="shared" si="182"/>
        <v>3.1490739379485304</v>
      </c>
      <c r="K159" s="68">
        <f t="shared" si="183"/>
        <v>0.57735026918962573</v>
      </c>
      <c r="L159" s="69"/>
      <c r="M159" s="67">
        <f>AVERAGE(T7,T14,T21,T28,T35,T42)</f>
        <v>3</v>
      </c>
      <c r="N159" s="68">
        <f>AVERAGE(T51,T58,T65,T72,T79,T86)</f>
        <v>3.1666666666666665</v>
      </c>
      <c r="O159" s="69"/>
      <c r="P159" s="67">
        <f t="shared" si="185"/>
        <v>0</v>
      </c>
      <c r="Q159" s="68">
        <f t="shared" si="186"/>
        <v>0.68718427093627676</v>
      </c>
      <c r="R159" s="82"/>
      <c r="S159" s="89">
        <f t="shared" si="188"/>
        <v>0.37046004842615016</v>
      </c>
      <c r="T159" s="90">
        <f t="shared" si="189"/>
        <v>0.96610169491525433</v>
      </c>
      <c r="U159" s="91"/>
      <c r="V159" s="102">
        <f t="shared" si="191"/>
        <v>0.13724777453528714</v>
      </c>
      <c r="W159" s="103">
        <f t="shared" si="192"/>
        <v>4.6511798334863276E-2</v>
      </c>
      <c r="X159" s="104"/>
      <c r="Y159" s="106"/>
      <c r="Z159" s="107"/>
      <c r="AA159" s="108"/>
      <c r="AB159" s="110"/>
      <c r="AC159" s="111"/>
      <c r="AD159" s="108"/>
      <c r="AE159" s="128"/>
      <c r="AF159" s="107"/>
      <c r="AG159" s="129"/>
      <c r="AH159" s="128"/>
      <c r="AI159" s="107"/>
      <c r="AJ159" s="129"/>
      <c r="AK159" s="102">
        <f>AVERAGE(L7,L14,L21,L28,L35,L42)</f>
        <v>0.23970944309927364</v>
      </c>
      <c r="AL159" s="90">
        <f>AVERAGE(L51,L58,L65,L72,L79,L86)</f>
        <v>0.82808716707021801</v>
      </c>
      <c r="AM159" s="112"/>
      <c r="AN159" s="102">
        <f>_xlfn.STDEV.P(L7,L14,L21,L28,L35,L42)</f>
        <v>0.13724777453528705</v>
      </c>
      <c r="AO159" s="90">
        <f>_xlfn.STDEV.P(L51,L58,L65,L72,L79,L86)</f>
        <v>2.5162965727392895E-2</v>
      </c>
      <c r="AP159" s="113"/>
      <c r="AQ159" s="128"/>
      <c r="AR159" s="107"/>
      <c r="AS159" s="129"/>
      <c r="AT159" s="128"/>
      <c r="AU159" s="107"/>
      <c r="AV159" s="107"/>
      <c r="AW159" s="128"/>
      <c r="AX159" s="107"/>
      <c r="AY159" s="129"/>
      <c r="AZ159" s="128"/>
      <c r="BA159" s="107"/>
      <c r="BB159" s="129"/>
      <c r="BC159" s="128"/>
      <c r="BD159" s="107"/>
      <c r="BE159" s="129"/>
      <c r="BF159" s="128"/>
      <c r="BG159" s="107"/>
      <c r="BH159" s="129"/>
    </row>
  </sheetData>
  <sortState xmlns:xlrd2="http://schemas.microsoft.com/office/spreadsheetml/2017/richdata2" ref="A2:AD96">
    <sortCondition ref="B2:B96"/>
  </sortState>
  <mergeCells count="18">
    <mergeCell ref="AE145:AG145"/>
    <mergeCell ref="AH145:AJ145"/>
    <mergeCell ref="G145:I145"/>
    <mergeCell ref="AB145:AD145"/>
    <mergeCell ref="Y145:AA145"/>
    <mergeCell ref="V145:X145"/>
    <mergeCell ref="S145:U145"/>
    <mergeCell ref="P145:R145"/>
    <mergeCell ref="M145:O145"/>
    <mergeCell ref="J145:L145"/>
    <mergeCell ref="AZ145:BB145"/>
    <mergeCell ref="BC145:BE145"/>
    <mergeCell ref="BF145:BH145"/>
    <mergeCell ref="AW145:AY145"/>
    <mergeCell ref="AK145:AM145"/>
    <mergeCell ref="AN145:AP145"/>
    <mergeCell ref="AQ145:AS145"/>
    <mergeCell ref="AT145:AV145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Jette Bloemberg</dc:creator>
  <cp:lastModifiedBy>Jette Bloemberg</cp:lastModifiedBy>
  <dcterms:created xsi:type="dcterms:W3CDTF">2024-11-27T09:58:55Z</dcterms:created>
  <dcterms:modified xsi:type="dcterms:W3CDTF">2025-02-19T13:16:17Z</dcterms:modified>
</cp:coreProperties>
</file>