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2_Sacubitril\5_manuscript\upload data repository\"/>
    </mc:Choice>
  </mc:AlternateContent>
  <bookViews>
    <workbookView xWindow="0" yWindow="0" windowWidth="24120" windowHeight="12330"/>
  </bookViews>
  <sheets>
    <sheet name="KHI-419" sheetId="7" r:id="rId1"/>
    <sheet name="KHI-425" sheetId="6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6" l="1"/>
  <c r="N29" i="7" l="1"/>
  <c r="H29" i="7"/>
  <c r="H30" i="7"/>
  <c r="H31" i="7"/>
  <c r="H32" i="7"/>
  <c r="H34" i="7"/>
  <c r="H35" i="7"/>
  <c r="H37" i="7"/>
  <c r="H38" i="7"/>
  <c r="H39" i="7"/>
  <c r="H41" i="7"/>
  <c r="H42" i="7"/>
  <c r="H43" i="7"/>
  <c r="H45" i="7"/>
  <c r="J29" i="7"/>
  <c r="E29" i="7"/>
  <c r="L29" i="7"/>
  <c r="F37" i="7"/>
  <c r="G37" i="7"/>
  <c r="F38" i="7"/>
  <c r="G38" i="7"/>
  <c r="F39" i="7"/>
  <c r="G39" i="7"/>
  <c r="G45" i="7"/>
  <c r="F45" i="7"/>
  <c r="J45" i="7" s="1"/>
  <c r="G43" i="7"/>
  <c r="F43" i="7"/>
  <c r="G42" i="7"/>
  <c r="F42" i="7"/>
  <c r="J42" i="7" s="1"/>
  <c r="G41" i="7"/>
  <c r="F41" i="7"/>
  <c r="G35" i="7"/>
  <c r="F35" i="7"/>
  <c r="J35" i="7" s="1"/>
  <c r="G34" i="7"/>
  <c r="F34" i="7"/>
  <c r="G32" i="7"/>
  <c r="F32" i="7"/>
  <c r="J32" i="7" s="1"/>
  <c r="G31" i="7"/>
  <c r="F31" i="7"/>
  <c r="G30" i="7"/>
  <c r="F30" i="7"/>
  <c r="J30" i="7" s="1"/>
  <c r="M29" i="7"/>
  <c r="K29" i="7"/>
  <c r="I29" i="7"/>
  <c r="G29" i="7"/>
  <c r="D29" i="7"/>
  <c r="B15" i="7"/>
  <c r="J38" i="7" l="1"/>
  <c r="J31" i="7"/>
  <c r="J34" i="7"/>
  <c r="J43" i="7"/>
  <c r="J39" i="7"/>
  <c r="J37" i="7"/>
  <c r="J41" i="7"/>
  <c r="B16" i="7"/>
  <c r="I30" i="7"/>
  <c r="I38" i="7"/>
  <c r="I31" i="7"/>
  <c r="I35" i="7"/>
  <c r="K35" i="7" s="1"/>
  <c r="I37" i="7"/>
  <c r="I43" i="7"/>
  <c r="I45" i="7"/>
  <c r="I39" i="7"/>
  <c r="K39" i="7" s="1"/>
  <c r="I32" i="7"/>
  <c r="I34" i="7"/>
  <c r="I41" i="7"/>
  <c r="I42" i="7"/>
  <c r="K42" i="7" s="1"/>
  <c r="K34" i="7" l="1"/>
  <c r="K38" i="7"/>
  <c r="K32" i="7"/>
  <c r="K37" i="7"/>
  <c r="M37" i="7" s="1"/>
  <c r="K41" i="7"/>
  <c r="K43" i="7"/>
  <c r="K31" i="7"/>
  <c r="M31" i="7" s="1"/>
  <c r="K30" i="7"/>
  <c r="M30" i="7" s="1"/>
  <c r="K45" i="7"/>
  <c r="M35" i="7" s="1"/>
  <c r="L34" i="7"/>
  <c r="N34" i="7" s="1"/>
  <c r="L39" i="7"/>
  <c r="N39" i="7" s="1"/>
  <c r="L45" i="7"/>
  <c r="N45" i="7" s="1"/>
  <c r="L43" i="7"/>
  <c r="N43" i="7" s="1"/>
  <c r="L30" i="7"/>
  <c r="N30" i="7" s="1"/>
  <c r="L35" i="7"/>
  <c r="N35" i="7" s="1"/>
  <c r="L41" i="7"/>
  <c r="N41" i="7" s="1"/>
  <c r="L32" i="7"/>
  <c r="N32" i="7" s="1"/>
  <c r="L31" i="7"/>
  <c r="N31" i="7" s="1"/>
  <c r="L37" i="7"/>
  <c r="N37" i="7" s="1"/>
  <c r="L42" i="7"/>
  <c r="N42" i="7" s="1"/>
  <c r="L38" i="7"/>
  <c r="N38" i="7" s="1"/>
  <c r="M39" i="7"/>
  <c r="M45" i="7"/>
  <c r="M32" i="7"/>
  <c r="M42" i="7"/>
  <c r="M34" i="7"/>
  <c r="M38" i="7" l="1"/>
  <c r="O34" i="7"/>
  <c r="M43" i="7"/>
  <c r="M41" i="7"/>
  <c r="O41" i="7" s="1"/>
  <c r="O30" i="7"/>
  <c r="O37" i="7"/>
  <c r="F50" i="6"/>
  <c r="G50" i="6"/>
  <c r="H50" i="6"/>
  <c r="F51" i="6"/>
  <c r="G51" i="6"/>
  <c r="H51" i="6"/>
  <c r="F52" i="6"/>
  <c r="G52" i="6"/>
  <c r="H52" i="6"/>
  <c r="F54" i="6"/>
  <c r="G54" i="6"/>
  <c r="H54" i="6"/>
  <c r="F55" i="6"/>
  <c r="G55" i="6"/>
  <c r="H55" i="6"/>
  <c r="F46" i="6"/>
  <c r="G46" i="6"/>
  <c r="H46" i="6"/>
  <c r="F47" i="6"/>
  <c r="G47" i="6"/>
  <c r="H47" i="6"/>
  <c r="F48" i="6"/>
  <c r="G48" i="6"/>
  <c r="H48" i="6"/>
  <c r="F42" i="6"/>
  <c r="G42" i="6"/>
  <c r="H42" i="6"/>
  <c r="F43" i="6"/>
  <c r="G43" i="6"/>
  <c r="H43" i="6"/>
  <c r="F44" i="6"/>
  <c r="G44" i="6"/>
  <c r="H44" i="6"/>
  <c r="F30" i="6" l="1"/>
  <c r="G58" i="6" l="1"/>
  <c r="F58" i="6"/>
  <c r="H58" i="6"/>
  <c r="J50" i="6" l="1"/>
  <c r="I52" i="6"/>
  <c r="J51" i="6"/>
  <c r="I50" i="6"/>
  <c r="J55" i="6"/>
  <c r="I55" i="6"/>
  <c r="I51" i="6"/>
  <c r="I54" i="6"/>
  <c r="J52" i="6"/>
  <c r="J54" i="6"/>
  <c r="J44" i="6"/>
  <c r="J46" i="6"/>
  <c r="J48" i="6"/>
  <c r="I48" i="6"/>
  <c r="I43" i="6"/>
  <c r="J42" i="6"/>
  <c r="I46" i="6"/>
  <c r="J47" i="6"/>
  <c r="I47" i="6"/>
  <c r="I44" i="6"/>
  <c r="J43" i="6"/>
  <c r="I42" i="6"/>
  <c r="J58" i="6"/>
  <c r="I58" i="6"/>
  <c r="H40" i="6"/>
  <c r="G40" i="6"/>
  <c r="F40" i="6"/>
  <c r="H39" i="6"/>
  <c r="G39" i="6"/>
  <c r="F39" i="6"/>
  <c r="H38" i="6"/>
  <c r="G38" i="6"/>
  <c r="F38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G30" i="6"/>
  <c r="I30" i="6" s="1"/>
  <c r="N29" i="6"/>
  <c r="M29" i="6"/>
  <c r="L29" i="6"/>
  <c r="K29" i="6"/>
  <c r="J29" i="6"/>
  <c r="I29" i="6"/>
  <c r="H29" i="6"/>
  <c r="G29" i="6"/>
  <c r="E29" i="6"/>
  <c r="D29" i="6"/>
  <c r="B15" i="6"/>
  <c r="B16" i="6" s="1"/>
  <c r="L54" i="6" l="1"/>
  <c r="K51" i="6"/>
  <c r="L51" i="6"/>
  <c r="L52" i="6"/>
  <c r="K55" i="6"/>
  <c r="K52" i="6"/>
  <c r="L55" i="6"/>
  <c r="K54" i="6"/>
  <c r="K50" i="6"/>
  <c r="L50" i="6"/>
  <c r="K42" i="6"/>
  <c r="K44" i="6"/>
  <c r="L47" i="6"/>
  <c r="L42" i="6"/>
  <c r="K48" i="6"/>
  <c r="L46" i="6"/>
  <c r="L43" i="6"/>
  <c r="K47" i="6"/>
  <c r="K46" i="6"/>
  <c r="K43" i="6"/>
  <c r="L48" i="6"/>
  <c r="L44" i="6"/>
  <c r="J38" i="6"/>
  <c r="L38" i="6" s="1"/>
  <c r="L58" i="6"/>
  <c r="K58" i="6"/>
  <c r="M58" i="6" s="1"/>
  <c r="I36" i="6"/>
  <c r="K36" i="6" s="1"/>
  <c r="J36" i="6"/>
  <c r="L36" i="6" s="1"/>
  <c r="I35" i="6"/>
  <c r="K35" i="6" s="1"/>
  <c r="J30" i="6"/>
  <c r="L30" i="6" s="1"/>
  <c r="K30" i="6"/>
  <c r="I32" i="6"/>
  <c r="K32" i="6" s="1"/>
  <c r="J32" i="6"/>
  <c r="L32" i="6" s="1"/>
  <c r="J31" i="6"/>
  <c r="L31" i="6" s="1"/>
  <c r="I31" i="6"/>
  <c r="K31" i="6" s="1"/>
  <c r="J35" i="6"/>
  <c r="L35" i="6" s="1"/>
  <c r="J34" i="6"/>
  <c r="L34" i="6" s="1"/>
  <c r="I34" i="6"/>
  <c r="K34" i="6" s="1"/>
  <c r="I40" i="6"/>
  <c r="K40" i="6" s="1"/>
  <c r="J40" i="6"/>
  <c r="L40" i="6" s="1"/>
  <c r="I39" i="6"/>
  <c r="K39" i="6" s="1"/>
  <c r="J39" i="6"/>
  <c r="L39" i="6" s="1"/>
  <c r="I38" i="6"/>
  <c r="K38" i="6" s="1"/>
  <c r="N50" i="6" l="1"/>
  <c r="N55" i="6"/>
  <c r="N52" i="6"/>
  <c r="M50" i="6"/>
  <c r="N51" i="6"/>
  <c r="M54" i="6"/>
  <c r="M52" i="6"/>
  <c r="M51" i="6"/>
  <c r="M55" i="6"/>
  <c r="N54" i="6"/>
  <c r="N44" i="6"/>
  <c r="M43" i="6"/>
  <c r="M47" i="6"/>
  <c r="N46" i="6"/>
  <c r="N42" i="6"/>
  <c r="M44" i="6"/>
  <c r="N48" i="6"/>
  <c r="M46" i="6"/>
  <c r="N43" i="6"/>
  <c r="M48" i="6"/>
  <c r="N47" i="6"/>
  <c r="M42" i="6"/>
  <c r="N39" i="6"/>
  <c r="N38" i="6"/>
  <c r="M39" i="6"/>
  <c r="N34" i="6"/>
  <c r="N32" i="6"/>
  <c r="N40" i="6"/>
  <c r="M35" i="6"/>
  <c r="N35" i="6"/>
  <c r="N36" i="6"/>
  <c r="M32" i="6"/>
  <c r="M31" i="6"/>
  <c r="M38" i="6"/>
  <c r="M40" i="6"/>
  <c r="M30" i="6"/>
  <c r="M36" i="6"/>
  <c r="M34" i="6"/>
  <c r="N31" i="6"/>
  <c r="N58" i="6"/>
  <c r="N30" i="6"/>
  <c r="O54" i="6" l="1"/>
  <c r="O34" i="6"/>
  <c r="O42" i="6"/>
  <c r="O50" i="6"/>
  <c r="O46" i="6"/>
  <c r="O38" i="6"/>
</calcChain>
</file>

<file path=xl/sharedStrings.xml><?xml version="1.0" encoding="utf-8"?>
<sst xmlns="http://schemas.openxmlformats.org/spreadsheetml/2006/main" count="143" uniqueCount="58">
  <si>
    <t>λ [nm]</t>
  </si>
  <si>
    <t>Time</t>
  </si>
  <si>
    <t>educt</t>
  </si>
  <si>
    <t>product</t>
  </si>
  <si>
    <t>compound</t>
  </si>
  <si>
    <t>CONDITIONS</t>
  </si>
  <si>
    <t>mM</t>
  </si>
  <si>
    <t>RETENTION</t>
  </si>
  <si>
    <t>CALIBRATION</t>
  </si>
  <si>
    <t>k=</t>
  </si>
  <si>
    <t>anisole</t>
  </si>
  <si>
    <t>Linear Factor</t>
  </si>
  <si>
    <t>CONCENTRATION</t>
  </si>
  <si>
    <t>calculated in stock</t>
  </si>
  <si>
    <t>HPLC method</t>
  </si>
  <si>
    <t>rt [min]</t>
  </si>
  <si>
    <t>concentration</t>
  </si>
  <si>
    <t>mg</t>
  </si>
  <si>
    <t>volume</t>
  </si>
  <si>
    <t>mL</t>
  </si>
  <si>
    <t>weight</t>
  </si>
  <si>
    <t>Conc. in reaction solution [mM]</t>
  </si>
  <si>
    <t>Date:</t>
  </si>
  <si>
    <t>Exp. No:</t>
  </si>
  <si>
    <t>Solvent</t>
  </si>
  <si>
    <t>Temperature</t>
  </si>
  <si>
    <t>Remarks</t>
  </si>
  <si>
    <t>MeOH-H3PO4_55-45_5 MIN</t>
  </si>
  <si>
    <t>3m coil</t>
  </si>
  <si>
    <t>3τ</t>
  </si>
  <si>
    <r>
      <t>3,5</t>
    </r>
    <r>
      <rPr>
        <b/>
        <sz val="11"/>
        <color theme="1"/>
        <rFont val="Calibri"/>
        <family val="2"/>
      </rPr>
      <t>τ</t>
    </r>
  </si>
  <si>
    <t>4τ</t>
  </si>
  <si>
    <t>succ Phe OMe</t>
  </si>
  <si>
    <t>Phe Ome</t>
  </si>
  <si>
    <t>succ Phe Ome</t>
  </si>
  <si>
    <t>RT</t>
  </si>
  <si>
    <t>Reaction Phe-OMe with Succ2O</t>
  </si>
  <si>
    <t>KHI-425</t>
  </si>
  <si>
    <t>KHI-419</t>
  </si>
  <si>
    <t xml:space="preserve">STOCK </t>
  </si>
  <si>
    <t>0.5 eq. DIPEA
2 eq. Succ2O</t>
  </si>
  <si>
    <t>1.5 eq. DIPEA
2 eq. Succ2O</t>
  </si>
  <si>
    <t>1 eq. DIPEA
2 eq. Succ2O</t>
  </si>
  <si>
    <t>1 eq. DIPEA
1.5 eq. Succ2O</t>
  </si>
  <si>
    <t>MeCN:H20=77:23</t>
  </si>
  <si>
    <t>0.5 eq. DIPEA
1.5 eq. Succ2O</t>
  </si>
  <si>
    <t>1.5 eq. DIPEA
1.5 eq. Succ2O</t>
  </si>
  <si>
    <t>0.5 eq. DIPEA
1 eq. Succ2O</t>
  </si>
  <si>
    <t>1 eq. DIPEA
1 eq. Succ2O</t>
  </si>
  <si>
    <t>1.5 eq. DIPEA
1 eq. Succ2O</t>
  </si>
  <si>
    <t>Conditions</t>
  </si>
  <si>
    <t>Conversion [%]</t>
  </si>
  <si>
    <t>Yield [%]</t>
  </si>
  <si>
    <t>Mean Conversion [%]</t>
  </si>
  <si>
    <t>Succ Phe Ome</t>
  </si>
  <si>
    <t>HPLC-Area</t>
  </si>
  <si>
    <t>Concentration in samples [mM]</t>
  </si>
  <si>
    <t>Concentration normalized in sample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</si>
</sst>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Fill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4" borderId="0" xfId="0" applyFont="1" applyFill="1"/>
    <xf numFmtId="0" fontId="1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7" borderId="0" xfId="0" applyFill="1"/>
    <xf numFmtId="0" fontId="1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vertical="center"/>
    </xf>
    <xf numFmtId="14" fontId="0" fillId="7" borderId="0" xfId="0" applyNumberFormat="1" applyFill="1"/>
    <xf numFmtId="164" fontId="0" fillId="0" borderId="0" xfId="0" applyNumberFormat="1"/>
    <xf numFmtId="0" fontId="2" fillId="0" borderId="3" xfId="0" applyFont="1" applyBorder="1"/>
    <xf numFmtId="0" fontId="4" fillId="7" borderId="0" xfId="0" applyFont="1" applyFill="1"/>
    <xf numFmtId="0" fontId="3" fillId="7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/>
    <xf numFmtId="0" fontId="2" fillId="0" borderId="0" xfId="0" applyFont="1" applyBorder="1"/>
    <xf numFmtId="0" fontId="0" fillId="0" borderId="0" xfId="0" applyFont="1" applyFill="1" applyAlignment="1">
      <alignment vertical="center"/>
    </xf>
    <xf numFmtId="0" fontId="2" fillId="0" borderId="7" xfId="0" applyFont="1" applyBorder="1"/>
    <xf numFmtId="0" fontId="0" fillId="9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ill="1" applyBorder="1"/>
    <xf numFmtId="164" fontId="1" fillId="0" borderId="0" xfId="0" applyNumberFormat="1" applyFont="1"/>
    <xf numFmtId="164" fontId="1" fillId="0" borderId="0" xfId="0" applyNumberFormat="1" applyFont="1" applyFill="1"/>
    <xf numFmtId="0" fontId="3" fillId="6" borderId="3" xfId="0" applyFont="1" applyFill="1" applyBorder="1" applyAlignment="1">
      <alignment horizontal="center" vertical="center"/>
    </xf>
    <xf numFmtId="0" fontId="0" fillId="0" borderId="3" xfId="0" applyFont="1" applyFill="1" applyBorder="1"/>
    <xf numFmtId="0" fontId="1" fillId="10" borderId="0" xfId="0" applyFont="1" applyFill="1" applyAlignment="1">
      <alignment horizontal="center"/>
    </xf>
    <xf numFmtId="0" fontId="1" fillId="10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164" fontId="1" fillId="10" borderId="0" xfId="0" applyNumberFormat="1" applyFont="1" applyFill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66"/>
      <color rgb="FFFF5050"/>
      <color rgb="FFCCCCFF"/>
      <color rgb="FFCCFF99"/>
      <color rgb="FFCC99FF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5" zoomScaleNormal="85" workbookViewId="0">
      <selection activeCell="P16" sqref="P16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1.42578125" customWidth="1"/>
    <col min="11" max="11" width="15.28515625" customWidth="1"/>
    <col min="12" max="13" width="17.85546875" bestFit="1" customWidth="1"/>
    <col min="14" max="14" width="19" customWidth="1"/>
    <col min="15" max="15" width="20.28515625" bestFit="1" customWidth="1"/>
    <col min="16" max="16" width="12" bestFit="1" customWidth="1"/>
    <col min="20" max="20" width="10.140625" bestFit="1" customWidth="1"/>
  </cols>
  <sheetData>
    <row r="1" spans="1:4" x14ac:dyDescent="0.25">
      <c r="A1" s="22" t="s">
        <v>36</v>
      </c>
      <c r="B1" s="23"/>
    </row>
    <row r="2" spans="1:4" x14ac:dyDescent="0.25">
      <c r="A2" s="19"/>
      <c r="B2" s="25"/>
    </row>
    <row r="3" spans="1:4" x14ac:dyDescent="0.25">
      <c r="A3" s="1" t="s">
        <v>22</v>
      </c>
      <c r="B3" s="26">
        <v>43700</v>
      </c>
    </row>
    <row r="4" spans="1:4" x14ac:dyDescent="0.25">
      <c r="A4" s="1" t="s">
        <v>23</v>
      </c>
      <c r="B4" s="21" t="s">
        <v>38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33</v>
      </c>
      <c r="C7">
        <v>210</v>
      </c>
      <c r="D7">
        <v>0.5</v>
      </c>
    </row>
    <row r="8" spans="1:4" x14ac:dyDescent="0.25">
      <c r="A8" s="1" t="s">
        <v>3</v>
      </c>
      <c r="B8" t="s">
        <v>32</v>
      </c>
      <c r="C8">
        <v>210</v>
      </c>
      <c r="D8">
        <v>0.77</v>
      </c>
    </row>
    <row r="9" spans="1:4" x14ac:dyDescent="0.25">
      <c r="A9" s="1" t="s">
        <v>10</v>
      </c>
      <c r="C9">
        <v>270</v>
      </c>
      <c r="D9">
        <v>1.63</v>
      </c>
    </row>
    <row r="10" spans="1:4" x14ac:dyDescent="0.25">
      <c r="A10" s="1" t="s">
        <v>14</v>
      </c>
      <c r="B10" t="s">
        <v>27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9">
        <v>84.8</v>
      </c>
      <c r="C13" t="s">
        <v>17</v>
      </c>
      <c r="D13" t="s">
        <v>20</v>
      </c>
    </row>
    <row r="14" spans="1:4" x14ac:dyDescent="0.25">
      <c r="A14" s="24"/>
      <c r="B14" s="21">
        <v>50</v>
      </c>
      <c r="C14" t="s">
        <v>19</v>
      </c>
      <c r="D14" t="s">
        <v>18</v>
      </c>
    </row>
    <row r="15" spans="1:4" x14ac:dyDescent="0.25">
      <c r="B15" s="10">
        <f>(B13/108.14)/B14*1000</f>
        <v>15.68337340484557</v>
      </c>
      <c r="C15" t="s">
        <v>6</v>
      </c>
      <c r="D15" t="s">
        <v>16</v>
      </c>
    </row>
    <row r="16" spans="1:4" x14ac:dyDescent="0.25">
      <c r="A16" s="1" t="s">
        <v>11</v>
      </c>
      <c r="B16">
        <f>B15/F45</f>
        <v>2.9468519764043006</v>
      </c>
    </row>
    <row r="17" spans="1:22" x14ac:dyDescent="0.25">
      <c r="A17" s="1"/>
    </row>
    <row r="18" spans="1:22" x14ac:dyDescent="0.25">
      <c r="A18" s="17" t="s">
        <v>8</v>
      </c>
    </row>
    <row r="19" spans="1:22" x14ac:dyDescent="0.25">
      <c r="A19" t="s">
        <v>33</v>
      </c>
      <c r="B19" t="s">
        <v>9</v>
      </c>
      <c r="C19">
        <v>904.37</v>
      </c>
    </row>
    <row r="20" spans="1:22" x14ac:dyDescent="0.25">
      <c r="A20" t="s">
        <v>34</v>
      </c>
      <c r="B20" t="s">
        <v>9</v>
      </c>
      <c r="C20">
        <v>1091.9000000000001</v>
      </c>
      <c r="N20" s="10"/>
      <c r="O20" s="10"/>
      <c r="P20" s="10"/>
      <c r="Q20" s="10"/>
      <c r="R20" s="10"/>
    </row>
    <row r="21" spans="1:22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  <c r="R21" s="10"/>
    </row>
    <row r="22" spans="1:22" x14ac:dyDescent="0.25">
      <c r="N22" s="10"/>
      <c r="O22" s="10"/>
      <c r="P22" s="10"/>
      <c r="Q22" s="10"/>
      <c r="R22" s="10"/>
    </row>
    <row r="23" spans="1:22" x14ac:dyDescent="0.25">
      <c r="A23" s="17" t="s">
        <v>5</v>
      </c>
      <c r="N23" s="10"/>
      <c r="O23" s="10"/>
      <c r="P23" s="10"/>
      <c r="Q23" s="10"/>
      <c r="R23" s="10"/>
    </row>
    <row r="24" spans="1:22" x14ac:dyDescent="0.25">
      <c r="A24" t="s">
        <v>24</v>
      </c>
      <c r="B24" s="30" t="s">
        <v>44</v>
      </c>
      <c r="N24" s="10"/>
      <c r="O24" s="10"/>
      <c r="P24" s="10"/>
      <c r="Q24" s="10"/>
      <c r="R24" s="10"/>
    </row>
    <row r="25" spans="1:22" x14ac:dyDescent="0.25">
      <c r="A25" t="s">
        <v>25</v>
      </c>
      <c r="B25" s="30" t="s">
        <v>35</v>
      </c>
      <c r="N25" s="10"/>
      <c r="O25" s="10"/>
      <c r="P25" s="10"/>
      <c r="Q25" s="10"/>
      <c r="R25" s="10"/>
    </row>
    <row r="26" spans="1:22" x14ac:dyDescent="0.25">
      <c r="A26" t="s">
        <v>26</v>
      </c>
      <c r="B26" s="30" t="s">
        <v>28</v>
      </c>
      <c r="N26" s="10"/>
      <c r="O26" s="10"/>
      <c r="P26" s="10"/>
      <c r="Q26" s="10"/>
      <c r="R26" s="10"/>
    </row>
    <row r="27" spans="1:22" x14ac:dyDescent="0.25">
      <c r="N27" s="10"/>
      <c r="O27" s="10"/>
      <c r="P27" s="10"/>
      <c r="Q27" s="10"/>
      <c r="R27" s="10"/>
    </row>
    <row r="28" spans="1:22" ht="15" customHeight="1" x14ac:dyDescent="0.25">
      <c r="B28" s="1"/>
      <c r="C28" s="50" t="s">
        <v>55</v>
      </c>
      <c r="D28" s="50"/>
      <c r="E28" s="50"/>
      <c r="F28" s="51" t="s">
        <v>56</v>
      </c>
      <c r="G28" s="52"/>
      <c r="H28" s="52"/>
      <c r="I28" s="46" t="s">
        <v>57</v>
      </c>
      <c r="J28" s="47"/>
      <c r="K28" s="54" t="s">
        <v>21</v>
      </c>
      <c r="L28" s="55"/>
      <c r="M28" s="18" t="s">
        <v>51</v>
      </c>
      <c r="N28" s="42" t="s">
        <v>52</v>
      </c>
      <c r="O28" s="44" t="s">
        <v>53</v>
      </c>
      <c r="P28" s="16"/>
      <c r="Q28" s="16"/>
      <c r="R28" s="10"/>
      <c r="S28" s="10"/>
    </row>
    <row r="29" spans="1:22" x14ac:dyDescent="0.25">
      <c r="A29" s="20" t="s">
        <v>50</v>
      </c>
      <c r="B29" s="3" t="s">
        <v>1</v>
      </c>
      <c r="C29" s="20" t="s">
        <v>10</v>
      </c>
      <c r="D29" s="11" t="str">
        <f>$B$7</f>
        <v>Phe Ome</v>
      </c>
      <c r="E29" s="11" t="str">
        <f>$B$8</f>
        <v>succ Phe OMe</v>
      </c>
      <c r="F29" s="13" t="s">
        <v>10</v>
      </c>
      <c r="G29" s="11" t="str">
        <f>$B$7</f>
        <v>Phe Ome</v>
      </c>
      <c r="H29" s="12" t="str">
        <f>$B$8</f>
        <v>succ Phe OMe</v>
      </c>
      <c r="I29" s="11" t="str">
        <f>$B$7</f>
        <v>Phe Ome</v>
      </c>
      <c r="J29" s="12" t="str">
        <f>$B$8</f>
        <v>succ Phe OMe</v>
      </c>
      <c r="K29" s="11" t="str">
        <f>$B$7</f>
        <v>Phe Ome</v>
      </c>
      <c r="L29" s="12" t="str">
        <f>$B$8</f>
        <v>succ Phe OMe</v>
      </c>
      <c r="M29" s="11" t="str">
        <f>B7</f>
        <v>Phe Ome</v>
      </c>
      <c r="N29" s="12" t="str">
        <f>B8</f>
        <v>succ Phe OMe</v>
      </c>
      <c r="P29" s="10"/>
      <c r="Q29" s="10"/>
      <c r="R29" s="10"/>
      <c r="S29" s="10"/>
      <c r="T29" s="39"/>
      <c r="U29" s="39"/>
      <c r="V29" s="39"/>
    </row>
    <row r="30" spans="1:22" x14ac:dyDescent="0.25">
      <c r="A30" s="48" t="s">
        <v>40</v>
      </c>
      <c r="B30" s="28" t="s">
        <v>29</v>
      </c>
      <c r="C30" s="6">
        <v>805</v>
      </c>
      <c r="D30" s="7">
        <v>70.900000000000006</v>
      </c>
      <c r="E30" s="7">
        <v>2280.6</v>
      </c>
      <c r="F30" s="15">
        <f>C30/$C$21</f>
        <v>5.1290219815227784</v>
      </c>
      <c r="G30" s="6">
        <f>D30/$C$19</f>
        <v>7.8397116224554114E-2</v>
      </c>
      <c r="H30" s="8">
        <f>E30/$C$20</f>
        <v>2.0886528070336108</v>
      </c>
      <c r="I30" s="6">
        <f>(G30/F30)*$F$45</f>
        <v>8.1347964201701914E-2</v>
      </c>
      <c r="J30" s="8">
        <f>(H30/F30)*$F$45</f>
        <v>2.1672691797704036</v>
      </c>
      <c r="K30" s="9">
        <f t="shared" ref="K30:L32" si="0">I30*$B$16</f>
        <v>0.23972040908425157</v>
      </c>
      <c r="L30" s="8">
        <f t="shared" si="0"/>
        <v>6.3866214658065417</v>
      </c>
      <c r="M30" s="14">
        <f>(($K$45-K30)/$K$45)*100</f>
        <v>96.099222779157301</v>
      </c>
      <c r="N30" s="43">
        <f>(L30/$K$45)*100</f>
        <v>103.92434931648779</v>
      </c>
      <c r="O30" s="53">
        <f>(M30+M31+M32)/3</f>
        <v>96.982645958559303</v>
      </c>
      <c r="P30" s="10"/>
      <c r="Q30" s="10"/>
      <c r="R30" s="10"/>
      <c r="S30" s="10"/>
      <c r="V30" s="27"/>
    </row>
    <row r="31" spans="1:22" ht="14.25" customHeight="1" x14ac:dyDescent="0.25">
      <c r="A31" s="49"/>
      <c r="B31" s="4" t="s">
        <v>30</v>
      </c>
      <c r="C31" s="6">
        <v>807</v>
      </c>
      <c r="D31" s="6">
        <v>51.1</v>
      </c>
      <c r="E31" s="14">
        <v>2304.8000000000002</v>
      </c>
      <c r="F31" s="15">
        <f>C31/$C$21</f>
        <v>5.1417648932781148</v>
      </c>
      <c r="G31" s="6">
        <f>D31/$C$19</f>
        <v>5.6503422271857756E-2</v>
      </c>
      <c r="H31" s="8">
        <f>E31/$C$20</f>
        <v>2.110816008792014</v>
      </c>
      <c r="I31" s="6">
        <f>(G31/F31)*$F$45</f>
        <v>5.8484892966149657E-2</v>
      </c>
      <c r="J31" s="8">
        <f>(H31/F31)*$F$45</f>
        <v>2.184838428926851</v>
      </c>
      <c r="K31" s="9">
        <f t="shared" si="0"/>
        <v>0.17234632242709211</v>
      </c>
      <c r="L31" s="8">
        <f t="shared" si="0"/>
        <v>6.4383954424071579</v>
      </c>
      <c r="M31" s="14">
        <f>(($K$45-K31)/$K$45)*100</f>
        <v>97.195547049215435</v>
      </c>
      <c r="N31" s="43">
        <f>(L31/$K$45)*100</f>
        <v>104.76682555506767</v>
      </c>
      <c r="O31" s="53"/>
      <c r="P31" s="10"/>
      <c r="Q31" s="10"/>
      <c r="R31" s="10"/>
      <c r="S31" s="10"/>
      <c r="V31" s="27"/>
    </row>
    <row r="32" spans="1:22" x14ac:dyDescent="0.25">
      <c r="A32" s="49"/>
      <c r="B32" s="28" t="s">
        <v>31</v>
      </c>
      <c r="C32" s="6">
        <v>796.4</v>
      </c>
      <c r="D32" s="6">
        <v>42.2</v>
      </c>
      <c r="E32" s="14">
        <v>2302.8000000000002</v>
      </c>
      <c r="F32" s="15">
        <f>C32/$C$21</f>
        <v>5.074227460974833</v>
      </c>
      <c r="G32" s="6">
        <f>D32/$C$19</f>
        <v>4.6662317414332632E-2</v>
      </c>
      <c r="H32" s="8">
        <f>E32/$C$20</f>
        <v>2.1089843392252039</v>
      </c>
      <c r="I32" s="6">
        <f>(G32/F32)*$F$45</f>
        <v>4.8941529050969414E-2</v>
      </c>
      <c r="J32" s="8">
        <f>(H32/F32)*$F$45</f>
        <v>2.2119972608674194</v>
      </c>
      <c r="K32" s="9">
        <f t="shared" si="0"/>
        <v>0.14422344161209771</v>
      </c>
      <c r="L32" s="8">
        <f t="shared" si="0"/>
        <v>6.5184284999880546</v>
      </c>
      <c r="M32" s="14">
        <f>(($K$45-K32)/$K$45)*100</f>
        <v>97.653168047305144</v>
      </c>
      <c r="N32" s="43">
        <f>(L32/$K$45)*100</f>
        <v>106.0691390673737</v>
      </c>
      <c r="O32" s="53"/>
      <c r="P32" s="10"/>
      <c r="Q32" s="10"/>
      <c r="R32" s="10"/>
      <c r="S32" s="10"/>
      <c r="V32" s="27"/>
    </row>
    <row r="33" spans="1:22" x14ac:dyDescent="0.25">
      <c r="A33" s="31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43"/>
      <c r="O33" s="41"/>
      <c r="P33" s="10"/>
      <c r="Q33" s="10"/>
      <c r="R33" s="10"/>
      <c r="S33" s="10"/>
      <c r="V33" s="27"/>
    </row>
    <row r="34" spans="1:22" ht="15" customHeight="1" x14ac:dyDescent="0.25">
      <c r="A34" s="48" t="s">
        <v>41</v>
      </c>
      <c r="B34" s="28" t="s">
        <v>29</v>
      </c>
      <c r="C34" s="14">
        <v>774.6</v>
      </c>
      <c r="D34" s="14">
        <v>43.7</v>
      </c>
      <c r="E34" s="14">
        <v>2233.8000000000002</v>
      </c>
      <c r="F34" s="15">
        <f>C34/$C$21</f>
        <v>4.9353297228416695</v>
      </c>
      <c r="G34" s="6">
        <f>D34/$C$19</f>
        <v>4.8320930592567202E-2</v>
      </c>
      <c r="H34" s="8">
        <f>E34/$C$20</f>
        <v>2.0457917391702538</v>
      </c>
      <c r="I34" s="6">
        <f>(G34/F34)*$F$45</f>
        <v>5.2107504936704602E-2</v>
      </c>
      <c r="J34" s="8">
        <f>(H34/F34)*$F$45</f>
        <v>2.2061061705769593</v>
      </c>
      <c r="K34" s="9">
        <f>I34*$B$16</f>
        <v>0.1535531039082248</v>
      </c>
      <c r="L34" s="8">
        <f>J34*$B$16</f>
        <v>6.501068328922436</v>
      </c>
      <c r="M34" s="14">
        <f>(($K$45-K34)/$K$45)*100</f>
        <v>97.50135396396567</v>
      </c>
      <c r="N34" s="43">
        <f>(L34/$K$45)*100</f>
        <v>105.78665098009992</v>
      </c>
      <c r="O34" s="53">
        <f>(M34+M35)/2</f>
        <v>97.476298770466002</v>
      </c>
      <c r="V34" s="27"/>
    </row>
    <row r="35" spans="1:22" x14ac:dyDescent="0.25">
      <c r="A35" s="48"/>
      <c r="B35" s="28" t="s">
        <v>31</v>
      </c>
      <c r="C35" s="14">
        <v>797.6</v>
      </c>
      <c r="D35" s="14">
        <v>45.9</v>
      </c>
      <c r="E35" s="14">
        <v>2286.9</v>
      </c>
      <c r="F35" s="15">
        <f>C35/$C$21</f>
        <v>5.0818732080280347</v>
      </c>
      <c r="G35" s="6">
        <f>D35/$C$19</f>
        <v>5.0753563253977903E-2</v>
      </c>
      <c r="H35" s="8">
        <f>E35/$C$20</f>
        <v>2.094422566169063</v>
      </c>
      <c r="I35" s="6">
        <f>(G35/F35)*$F$45</f>
        <v>5.3152521797953538E-2</v>
      </c>
      <c r="J35" s="8">
        <f>(H35/F35)*$F$45</f>
        <v>2.1934192195599524</v>
      </c>
      <c r="K35" s="9">
        <f>I35*$B$16</f>
        <v>0.15663261391117206</v>
      </c>
      <c r="L35" s="8">
        <f>J35*$B$16</f>
        <v>6.4636817622434242</v>
      </c>
      <c r="M35" s="14">
        <f>(($K$45-K35)/$K$45)*100</f>
        <v>97.45124357696632</v>
      </c>
      <c r="N35" s="43">
        <f>(L35/$K$45)*100</f>
        <v>105.1782894800336</v>
      </c>
      <c r="O35" s="53"/>
      <c r="V35" s="27"/>
    </row>
    <row r="36" spans="1:22" x14ac:dyDescent="0.25">
      <c r="A36" s="31"/>
      <c r="B36" s="33"/>
      <c r="C36" s="6"/>
      <c r="F36" s="15"/>
      <c r="G36" s="6"/>
      <c r="H36" s="8"/>
      <c r="I36" s="6"/>
      <c r="J36" s="8"/>
      <c r="K36" s="9"/>
      <c r="L36" s="8"/>
      <c r="M36" s="14"/>
      <c r="N36" s="43"/>
      <c r="O36" s="27"/>
      <c r="V36" s="27"/>
    </row>
    <row r="37" spans="1:22" x14ac:dyDescent="0.25">
      <c r="A37" s="48" t="s">
        <v>42</v>
      </c>
      <c r="B37" s="28" t="s">
        <v>29</v>
      </c>
      <c r="C37" s="14">
        <v>807.7</v>
      </c>
      <c r="D37">
        <v>46</v>
      </c>
      <c r="E37">
        <v>2303.9</v>
      </c>
      <c r="F37" s="15">
        <f>C37/$C$21</f>
        <v>5.1462249123924826</v>
      </c>
      <c r="G37" s="6">
        <f>D37/$C$19</f>
        <v>5.0864137465860215E-2</v>
      </c>
      <c r="H37" s="8">
        <f>E37/$C$20</f>
        <v>2.1099917574869491</v>
      </c>
      <c r="I37" s="6">
        <f>(G37/F37)*$F$45</f>
        <v>5.2602221152944197E-2</v>
      </c>
      <c r="J37" s="8">
        <f>(H37/F37)*$F$45</f>
        <v>2.1820925034404457</v>
      </c>
      <c r="K37" s="9">
        <f t="shared" ref="K37:L39" si="1">I37*$B$16</f>
        <v>0.1550109593678097</v>
      </c>
      <c r="L37" s="8">
        <f t="shared" si="1"/>
        <v>6.4303036064604857</v>
      </c>
      <c r="M37" s="14">
        <f>(($K$45-K37)/$K$45)*100</f>
        <v>97.477631455774755</v>
      </c>
      <c r="N37" s="43">
        <f>(L37/$K$45)*100</f>
        <v>104.63515362335289</v>
      </c>
      <c r="O37" s="53">
        <f>(M37+M39+M38)/3</f>
        <v>97.710440058846999</v>
      </c>
      <c r="V37" s="27"/>
    </row>
    <row r="38" spans="1:22" ht="15" customHeight="1" x14ac:dyDescent="0.25">
      <c r="A38" s="48"/>
      <c r="B38" s="4" t="s">
        <v>30</v>
      </c>
      <c r="C38" s="14">
        <v>813.2</v>
      </c>
      <c r="D38">
        <v>41.6</v>
      </c>
      <c r="E38">
        <v>2325.1</v>
      </c>
      <c r="F38" s="15">
        <f>C38/$C$21</f>
        <v>5.1812679197196569</v>
      </c>
      <c r="G38" s="6">
        <f>D38/$C$19</f>
        <v>4.5998872143038799E-2</v>
      </c>
      <c r="H38" s="8">
        <f>E38/$C$20</f>
        <v>2.1294074548951367</v>
      </c>
      <c r="I38" s="6">
        <f>(G38/F38)*$F$45</f>
        <v>4.7248964462715572E-2</v>
      </c>
      <c r="J38" s="8">
        <f>(H38/F38)*$F$45</f>
        <v>2.1872774804155277</v>
      </c>
      <c r="K38" s="9">
        <f t="shared" si="1"/>
        <v>0.13923570431000995</v>
      </c>
      <c r="L38" s="8">
        <f t="shared" si="1"/>
        <v>6.4455829661071169</v>
      </c>
      <c r="M38" s="14">
        <f>(($K$45-K38)/$K$45)*100</f>
        <v>97.73432948085123</v>
      </c>
      <c r="N38" s="43">
        <f>(L38/$K$45)*100</f>
        <v>104.8837823416432</v>
      </c>
      <c r="O38" s="53"/>
      <c r="V38" s="27"/>
    </row>
    <row r="39" spans="1:22" x14ac:dyDescent="0.25">
      <c r="A39" s="48"/>
      <c r="B39" s="28" t="s">
        <v>31</v>
      </c>
      <c r="C39" s="14">
        <v>802.5</v>
      </c>
      <c r="D39">
        <v>37.700000000000003</v>
      </c>
      <c r="E39">
        <v>2312.5</v>
      </c>
      <c r="F39" s="15">
        <f>C39/$C$21</f>
        <v>5.1130933418286082</v>
      </c>
      <c r="G39" s="6">
        <f>D39/$C$19</f>
        <v>4.1686477879628918E-2</v>
      </c>
      <c r="H39" s="8">
        <f>E39/$C$20</f>
        <v>2.1178679366242328</v>
      </c>
      <c r="I39" s="6">
        <f>(G39/F39)*$F$45</f>
        <v>4.3390299031593811E-2</v>
      </c>
      <c r="J39" s="8">
        <f>(H39/F39)*$F$45</f>
        <v>2.204430015529248</v>
      </c>
      <c r="K39" s="9">
        <f t="shared" si="1"/>
        <v>0.12786478845802585</v>
      </c>
      <c r="L39" s="8">
        <f t="shared" si="1"/>
        <v>6.4961289481073274</v>
      </c>
      <c r="M39" s="14">
        <f>(($K$45-K39)/$K$45)*100</f>
        <v>97.919359239915039</v>
      </c>
      <c r="N39" s="43">
        <f>(L39/$K$45)*100</f>
        <v>105.70627641273521</v>
      </c>
      <c r="O39" s="53"/>
      <c r="V39" s="27"/>
    </row>
    <row r="40" spans="1:22" x14ac:dyDescent="0.25">
      <c r="B40" s="33"/>
      <c r="C40" s="35"/>
      <c r="F40" s="15"/>
      <c r="G40" s="6"/>
      <c r="H40" s="8"/>
      <c r="I40" s="6"/>
      <c r="J40" s="8"/>
      <c r="K40" s="9"/>
      <c r="L40" s="8"/>
      <c r="M40" s="14"/>
      <c r="N40" s="43"/>
      <c r="O40" s="27"/>
    </row>
    <row r="41" spans="1:22" x14ac:dyDescent="0.25">
      <c r="A41" s="48" t="s">
        <v>43</v>
      </c>
      <c r="B41" s="28" t="s">
        <v>29</v>
      </c>
      <c r="C41" s="35">
        <v>804</v>
      </c>
      <c r="D41">
        <v>104.8</v>
      </c>
      <c r="E41">
        <v>2214</v>
      </c>
      <c r="F41" s="15">
        <f>C41/$C$21</f>
        <v>5.1226505256451107</v>
      </c>
      <c r="G41" s="6">
        <f>D41/$C$19</f>
        <v>0.11588177405265544</v>
      </c>
      <c r="H41" s="8">
        <f>E41/$C$20</f>
        <v>2.0276582104588332</v>
      </c>
      <c r="I41" s="6">
        <f>(G41/F41)*$F$45</f>
        <v>0.12039309187336203</v>
      </c>
      <c r="J41" s="8">
        <f>(H41/F41)*$F$45</f>
        <v>2.106595650741621</v>
      </c>
      <c r="K41" s="9">
        <f t="shared" ref="K41:L43" si="2">I41*$B$16</f>
        <v>0.35478062073244143</v>
      </c>
      <c r="L41" s="8">
        <f t="shared" si="2"/>
        <v>6.2078255568726499</v>
      </c>
      <c r="M41" s="14">
        <f>(($K$45-K41)/$K$45)*100</f>
        <v>94.226940588679085</v>
      </c>
      <c r="N41" s="43">
        <f>(L41/$K$45)*100</f>
        <v>101.01494743696711</v>
      </c>
      <c r="O41" s="53">
        <f>(M41+M42+M43)/3</f>
        <v>93.688577852492259</v>
      </c>
    </row>
    <row r="42" spans="1:22" x14ac:dyDescent="0.25">
      <c r="A42" s="49"/>
      <c r="B42" s="4" t="s">
        <v>30</v>
      </c>
      <c r="C42" s="35">
        <v>791.9</v>
      </c>
      <c r="D42">
        <v>133.69999999999999</v>
      </c>
      <c r="E42">
        <v>2136.4</v>
      </c>
      <c r="F42" s="15">
        <f>C42/$C$21</f>
        <v>5.0455559095253264</v>
      </c>
      <c r="G42" s="6">
        <f>D42/$C$19</f>
        <v>0.14783772128664152</v>
      </c>
      <c r="H42" s="8">
        <f>E42/$C$20</f>
        <v>1.9565894312665995</v>
      </c>
      <c r="I42" s="6">
        <f>(G42/F42)*$F$45</f>
        <v>0.15593995276011069</v>
      </c>
      <c r="J42" s="8">
        <f>(H42/F42)*$F$45</f>
        <v>2.0638201186222886</v>
      </c>
      <c r="K42" s="9">
        <f t="shared" si="2"/>
        <v>0.45953195799152546</v>
      </c>
      <c r="L42" s="8">
        <f t="shared" si="2"/>
        <v>6.0817723955050491</v>
      </c>
      <c r="M42" s="14">
        <f>(($K$45-K42)/$K$45)*100</f>
        <v>92.522406411576824</v>
      </c>
      <c r="N42" s="43">
        <f>(L42/$K$45)*100</f>
        <v>98.963785826004184</v>
      </c>
      <c r="O42" s="53"/>
    </row>
    <row r="43" spans="1:22" x14ac:dyDescent="0.25">
      <c r="A43" s="49"/>
      <c r="B43" s="28" t="s">
        <v>31</v>
      </c>
      <c r="C43" s="35">
        <v>788.6</v>
      </c>
      <c r="D43">
        <v>101.2</v>
      </c>
      <c r="E43">
        <v>2159.6</v>
      </c>
      <c r="F43" s="15">
        <f>C43/$C$21</f>
        <v>5.0245301051290223</v>
      </c>
      <c r="G43" s="6">
        <f>D43/$C$19</f>
        <v>0.11190110242489247</v>
      </c>
      <c r="H43" s="8">
        <f>E43/$C$20</f>
        <v>1.977836798241597</v>
      </c>
      <c r="I43" s="6">
        <f>(G43/F43)*$F$45</f>
        <v>0.11852775913709443</v>
      </c>
      <c r="J43" s="8">
        <f>(H43/F43)*$F$45</f>
        <v>2.0949620562657949</v>
      </c>
      <c r="K43" s="9">
        <f t="shared" si="2"/>
        <v>0.34928376127191962</v>
      </c>
      <c r="L43" s="8">
        <f t="shared" si="2"/>
        <v>6.1735430759988752</v>
      </c>
      <c r="M43" s="14">
        <f>(($K$45-K43)/$K$45)*100</f>
        <v>94.316386557220881</v>
      </c>
      <c r="N43" s="43">
        <f>(L43/$K$45)*100</f>
        <v>100.45709622614511</v>
      </c>
      <c r="O43" s="53"/>
    </row>
    <row r="44" spans="1:22" x14ac:dyDescent="0.25">
      <c r="A44" s="38"/>
      <c r="B44" s="28"/>
      <c r="C44" s="35"/>
      <c r="F44" s="15"/>
      <c r="G44" s="6"/>
      <c r="H44" s="8"/>
      <c r="I44" s="6"/>
      <c r="J44" s="8"/>
      <c r="K44" s="9"/>
      <c r="L44" s="8"/>
      <c r="M44" s="14"/>
      <c r="N44" s="43"/>
      <c r="O44" s="27"/>
    </row>
    <row r="45" spans="1:22" x14ac:dyDescent="0.25">
      <c r="B45" s="33">
        <v>0</v>
      </c>
      <c r="C45" s="19">
        <v>835.3</v>
      </c>
      <c r="D45">
        <v>1886</v>
      </c>
      <c r="E45" s="27">
        <v>0</v>
      </c>
      <c r="F45" s="15">
        <f>C45/$C$21</f>
        <v>5.3220770946161196</v>
      </c>
      <c r="G45" s="6">
        <f>D45/$C$19</f>
        <v>2.0854296361002689</v>
      </c>
      <c r="H45" s="8">
        <f>E45/$C$20</f>
        <v>0</v>
      </c>
      <c r="I45" s="6">
        <f>(G45/F45)*$F$45</f>
        <v>2.0854296361002689</v>
      </c>
      <c r="J45" s="8">
        <f>(H45/F45)*$F$45</f>
        <v>0</v>
      </c>
      <c r="K45" s="9">
        <f>I45*$B$16</f>
        <v>6.145452444794179</v>
      </c>
      <c r="L45" s="8">
        <f>J45*$B$16</f>
        <v>0</v>
      </c>
      <c r="M45" s="14">
        <f>(($K$45-K45)/$K$45)*100</f>
        <v>0</v>
      </c>
      <c r="N45" s="43">
        <f>(L45/$K$45)*100</f>
        <v>0</v>
      </c>
      <c r="O45" s="27"/>
    </row>
    <row r="46" spans="1:22" x14ac:dyDescent="0.25">
      <c r="B46" s="16"/>
      <c r="C46" s="5"/>
    </row>
    <row r="48" spans="1:22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2:11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2:11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2:11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2:11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2:11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2:11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</row>
  </sheetData>
  <mergeCells count="12">
    <mergeCell ref="O30:O32"/>
    <mergeCell ref="O34:O35"/>
    <mergeCell ref="O37:O39"/>
    <mergeCell ref="O41:O43"/>
    <mergeCell ref="K28:L28"/>
    <mergeCell ref="I28:J28"/>
    <mergeCell ref="A37:A39"/>
    <mergeCell ref="A41:A43"/>
    <mergeCell ref="A34:A35"/>
    <mergeCell ref="C28:E28"/>
    <mergeCell ref="F28:H28"/>
    <mergeCell ref="A30:A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opLeftCell="A22" zoomScale="85" zoomScaleNormal="85" workbookViewId="0">
      <selection activeCell="P63" sqref="P63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4.85546875" customWidth="1"/>
    <col min="11" max="11" width="15.28515625" customWidth="1"/>
    <col min="12" max="13" width="17.85546875" bestFit="1" customWidth="1"/>
    <col min="14" max="14" width="19" customWidth="1"/>
    <col min="15" max="15" width="20.28515625" bestFit="1" customWidth="1"/>
  </cols>
  <sheetData>
    <row r="1" spans="1:4" x14ac:dyDescent="0.25">
      <c r="A1" s="22" t="s">
        <v>36</v>
      </c>
      <c r="B1" s="23"/>
    </row>
    <row r="2" spans="1:4" x14ac:dyDescent="0.25">
      <c r="A2" s="19"/>
      <c r="B2" s="25"/>
    </row>
    <row r="3" spans="1:4" x14ac:dyDescent="0.25">
      <c r="A3" s="1" t="s">
        <v>22</v>
      </c>
      <c r="B3" s="26">
        <v>43710</v>
      </c>
    </row>
    <row r="4" spans="1:4" x14ac:dyDescent="0.25">
      <c r="A4" s="1" t="s">
        <v>23</v>
      </c>
      <c r="B4" s="21" t="s">
        <v>37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33</v>
      </c>
      <c r="C7">
        <v>210</v>
      </c>
      <c r="D7">
        <v>0.5</v>
      </c>
    </row>
    <row r="8" spans="1:4" x14ac:dyDescent="0.25">
      <c r="A8" s="1" t="s">
        <v>3</v>
      </c>
      <c r="B8" t="s">
        <v>32</v>
      </c>
      <c r="C8">
        <v>210</v>
      </c>
      <c r="D8">
        <v>0.77</v>
      </c>
    </row>
    <row r="9" spans="1:4" x14ac:dyDescent="0.25">
      <c r="A9" s="1" t="s">
        <v>10</v>
      </c>
      <c r="C9">
        <v>270</v>
      </c>
      <c r="D9">
        <v>1.63</v>
      </c>
    </row>
    <row r="10" spans="1:4" x14ac:dyDescent="0.25">
      <c r="A10" s="1" t="s">
        <v>14</v>
      </c>
      <c r="B10" t="s">
        <v>27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9">
        <v>169.9</v>
      </c>
      <c r="C13" t="s">
        <v>17</v>
      </c>
      <c r="D13" t="s">
        <v>20</v>
      </c>
    </row>
    <row r="14" spans="1:4" x14ac:dyDescent="0.25">
      <c r="A14" s="24"/>
      <c r="B14" s="21">
        <v>75</v>
      </c>
      <c r="C14" t="s">
        <v>19</v>
      </c>
      <c r="D14" t="s">
        <v>18</v>
      </c>
    </row>
    <row r="15" spans="1:4" x14ac:dyDescent="0.25">
      <c r="B15" s="10">
        <f>(B13/108.14)/B14*1000</f>
        <v>20.94815362801307</v>
      </c>
      <c r="C15" t="s">
        <v>6</v>
      </c>
      <c r="D15" t="s">
        <v>16</v>
      </c>
    </row>
    <row r="16" spans="1:4" x14ac:dyDescent="0.25">
      <c r="A16" s="1" t="s">
        <v>11</v>
      </c>
      <c r="B16">
        <f>B15/F58</f>
        <v>3.8821734702050437</v>
      </c>
    </row>
    <row r="17" spans="1:18" x14ac:dyDescent="0.25">
      <c r="A17" s="1"/>
    </row>
    <row r="18" spans="1:18" x14ac:dyDescent="0.25">
      <c r="A18" s="17" t="s">
        <v>8</v>
      </c>
    </row>
    <row r="19" spans="1:18" x14ac:dyDescent="0.25">
      <c r="A19" t="s">
        <v>33</v>
      </c>
      <c r="B19" t="s">
        <v>9</v>
      </c>
      <c r="C19">
        <v>904.37</v>
      </c>
    </row>
    <row r="20" spans="1:18" x14ac:dyDescent="0.25">
      <c r="A20" t="s">
        <v>54</v>
      </c>
      <c r="B20" t="s">
        <v>9</v>
      </c>
      <c r="C20">
        <v>1091.9000000000001</v>
      </c>
      <c r="N20" s="10"/>
      <c r="O20" s="10"/>
      <c r="P20" s="10"/>
      <c r="Q20" s="10"/>
    </row>
    <row r="21" spans="1:18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</row>
    <row r="22" spans="1:18" x14ac:dyDescent="0.25">
      <c r="N22" s="10"/>
      <c r="O22" s="10"/>
      <c r="P22" s="10"/>
      <c r="Q22" s="10"/>
    </row>
    <row r="23" spans="1:18" x14ac:dyDescent="0.25">
      <c r="A23" s="17" t="s">
        <v>5</v>
      </c>
      <c r="N23" s="10"/>
      <c r="O23" s="10"/>
      <c r="P23" s="10"/>
      <c r="Q23" s="10"/>
    </row>
    <row r="24" spans="1:18" x14ac:dyDescent="0.25">
      <c r="A24" t="s">
        <v>24</v>
      </c>
      <c r="B24" s="30" t="s">
        <v>44</v>
      </c>
      <c r="N24" s="10"/>
      <c r="O24" s="10"/>
      <c r="P24" s="10"/>
      <c r="Q24" s="10"/>
    </row>
    <row r="25" spans="1:18" x14ac:dyDescent="0.25">
      <c r="A25" t="s">
        <v>25</v>
      </c>
      <c r="B25" s="30" t="s">
        <v>35</v>
      </c>
      <c r="N25" s="10"/>
      <c r="O25" s="10"/>
      <c r="P25" s="10"/>
      <c r="Q25" s="10"/>
    </row>
    <row r="26" spans="1:18" x14ac:dyDescent="0.25">
      <c r="A26" t="s">
        <v>26</v>
      </c>
      <c r="B26" s="30" t="s">
        <v>28</v>
      </c>
      <c r="N26" s="10"/>
      <c r="O26" s="10"/>
      <c r="P26" s="10"/>
      <c r="Q26" s="10"/>
    </row>
    <row r="27" spans="1:18" x14ac:dyDescent="0.25">
      <c r="N27" s="10"/>
      <c r="O27" s="10"/>
      <c r="P27" s="10"/>
      <c r="Q27" s="10"/>
    </row>
    <row r="28" spans="1:18" ht="15" customHeight="1" x14ac:dyDescent="0.25">
      <c r="B28" s="1"/>
      <c r="C28" s="50" t="s">
        <v>55</v>
      </c>
      <c r="D28" s="50"/>
      <c r="E28" s="50"/>
      <c r="F28" s="51" t="s">
        <v>56</v>
      </c>
      <c r="G28" s="52"/>
      <c r="H28" s="52"/>
      <c r="I28" s="46" t="s">
        <v>57</v>
      </c>
      <c r="J28" s="47"/>
      <c r="K28" s="54" t="s">
        <v>21</v>
      </c>
      <c r="L28" s="55"/>
      <c r="M28" s="18" t="s">
        <v>51</v>
      </c>
      <c r="N28" s="42" t="s">
        <v>52</v>
      </c>
      <c r="O28" s="45" t="s">
        <v>53</v>
      </c>
      <c r="P28" s="16"/>
      <c r="Q28" s="10"/>
      <c r="R28" s="10"/>
    </row>
    <row r="29" spans="1:18" x14ac:dyDescent="0.25">
      <c r="A29" s="20" t="s">
        <v>50</v>
      </c>
      <c r="B29" s="3" t="s">
        <v>1</v>
      </c>
      <c r="C29" s="20" t="s">
        <v>10</v>
      </c>
      <c r="D29" s="11" t="str">
        <f>$B$7</f>
        <v>Phe Ome</v>
      </c>
      <c r="E29" s="11" t="str">
        <f>$B$8</f>
        <v>succ Phe OMe</v>
      </c>
      <c r="F29" s="13" t="s">
        <v>10</v>
      </c>
      <c r="G29" s="11" t="str">
        <f>$B$7</f>
        <v>Phe Ome</v>
      </c>
      <c r="H29" s="12" t="str">
        <f>$B$8</f>
        <v>succ Phe OMe</v>
      </c>
      <c r="I29" s="11" t="str">
        <f>$B$7</f>
        <v>Phe Ome</v>
      </c>
      <c r="J29" s="12" t="str">
        <f>$B$8</f>
        <v>succ Phe OMe</v>
      </c>
      <c r="K29" s="11" t="str">
        <f>$B$7</f>
        <v>Phe Ome</v>
      </c>
      <c r="L29" s="12" t="str">
        <f>$B$8</f>
        <v>succ Phe OMe</v>
      </c>
      <c r="M29" s="11" t="str">
        <f>B7</f>
        <v>Phe Ome</v>
      </c>
      <c r="N29" s="12" t="str">
        <f>B8</f>
        <v>succ Phe OMe</v>
      </c>
      <c r="P29" s="10"/>
      <c r="Q29" s="10"/>
      <c r="R29" s="10"/>
    </row>
    <row r="30" spans="1:18" ht="15" customHeight="1" x14ac:dyDescent="0.25">
      <c r="A30" s="48" t="s">
        <v>45</v>
      </c>
      <c r="B30" s="36" t="s">
        <v>29</v>
      </c>
      <c r="C30" s="6">
        <v>804.3</v>
      </c>
      <c r="D30" s="7">
        <v>128.19999999999999</v>
      </c>
      <c r="E30" s="7">
        <v>2102.3000000000002</v>
      </c>
      <c r="F30" s="15">
        <f>C30/$C$21</f>
        <v>5.1245619624084107</v>
      </c>
      <c r="G30" s="6">
        <f>D30/$C$19</f>
        <v>0.14175613963311476</v>
      </c>
      <c r="H30" s="8">
        <f>E30/$C$20</f>
        <v>1.9253594651524866</v>
      </c>
      <c r="I30" s="6">
        <f>(G30/F30)*$F$58</f>
        <v>0.14926429771886721</v>
      </c>
      <c r="J30" s="8">
        <f>(H30/F30)*$F$58</f>
        <v>2.0273367288793245</v>
      </c>
      <c r="K30" s="9">
        <f>I30*$B$16</f>
        <v>0.57946989665297344</v>
      </c>
      <c r="L30" s="8">
        <f>J30*$B$16</f>
        <v>7.8704728640275885</v>
      </c>
      <c r="M30" s="14">
        <f>(($K$58-K30)/$K$58)*100</f>
        <v>92.90011292652332</v>
      </c>
      <c r="N30" s="43">
        <f>(L30/$K$58)*100</f>
        <v>96.43204741474753</v>
      </c>
      <c r="O30" s="53">
        <f>(M30+M31+M32)/3</f>
        <v>93.372007055249355</v>
      </c>
      <c r="P30" s="10"/>
      <c r="Q30" s="10"/>
      <c r="R30" s="10"/>
    </row>
    <row r="31" spans="1:18" ht="14.25" customHeight="1" x14ac:dyDescent="0.25">
      <c r="A31" s="49"/>
      <c r="B31" s="4" t="s">
        <v>30</v>
      </c>
      <c r="C31" s="6">
        <v>809.5</v>
      </c>
      <c r="D31" s="6">
        <v>120.9</v>
      </c>
      <c r="E31" s="14">
        <v>2125.9</v>
      </c>
      <c r="F31" s="15">
        <f t="shared" ref="F31:F40" si="0">C31/$C$21</f>
        <v>5.1576935329722842</v>
      </c>
      <c r="G31" s="6">
        <f t="shared" ref="G31:G40" si="1">D31/$C$19</f>
        <v>0.13368422216570652</v>
      </c>
      <c r="H31" s="8">
        <f t="shared" ref="H31:H40" si="2">E31/$C$20</f>
        <v>1.9469731660408462</v>
      </c>
      <c r="I31" s="6">
        <f>(G31/F31)*$F$58</f>
        <v>0.13986061488837165</v>
      </c>
      <c r="J31" s="8">
        <f>(H31/F31)*$F$58</f>
        <v>2.0369259719826962</v>
      </c>
      <c r="K31" s="9">
        <f t="shared" ref="K31:K58" si="3">I31*$B$16</f>
        <v>0.54296316864620098</v>
      </c>
      <c r="L31" s="8">
        <f t="shared" ref="L31:L58" si="4">J31*$B$16</f>
        <v>7.9076999692028451</v>
      </c>
      <c r="M31" s="14">
        <f>(($K$58-K31)/$K$58)*100</f>
        <v>93.347407337790102</v>
      </c>
      <c r="N31" s="43">
        <f>(L31/$K$58)*100</f>
        <v>96.888168162940687</v>
      </c>
      <c r="O31" s="53"/>
      <c r="P31" s="10"/>
      <c r="Q31" s="10"/>
      <c r="R31" s="10"/>
    </row>
    <row r="32" spans="1:18" x14ac:dyDescent="0.25">
      <c r="A32" s="49"/>
      <c r="B32" s="28" t="s">
        <v>31</v>
      </c>
      <c r="C32" s="6">
        <v>793.3</v>
      </c>
      <c r="D32" s="6">
        <v>109.2</v>
      </c>
      <c r="E32" s="14">
        <v>2100.6</v>
      </c>
      <c r="F32" s="15">
        <f t="shared" si="0"/>
        <v>5.0544759477540619</v>
      </c>
      <c r="G32" s="6">
        <f t="shared" si="1"/>
        <v>0.12074703937547686</v>
      </c>
      <c r="H32" s="8">
        <f t="shared" si="2"/>
        <v>1.9238025460206976</v>
      </c>
      <c r="I32" s="6">
        <f>(G32/F32)*$F$58</f>
        <v>0.12890541742983908</v>
      </c>
      <c r="J32" s="8">
        <f>(H32/F32)*$F$58</f>
        <v>2.0537859274233314</v>
      </c>
      <c r="K32" s="9">
        <f t="shared" si="3"/>
        <v>0.5004331917118281</v>
      </c>
      <c r="L32" s="8">
        <f t="shared" si="4"/>
        <v>7.9731532409233186</v>
      </c>
      <c r="M32" s="14">
        <f>(($K$58-K32)/$K$58)*100</f>
        <v>93.868500901434629</v>
      </c>
      <c r="N32" s="43">
        <f>(L32/$K$58)*100</f>
        <v>97.690126712451402</v>
      </c>
      <c r="O32" s="53"/>
      <c r="P32" s="10"/>
      <c r="Q32" s="10"/>
      <c r="R32" s="10"/>
    </row>
    <row r="33" spans="1:18" x14ac:dyDescent="0.25">
      <c r="A33" s="31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43"/>
      <c r="O33" s="41"/>
      <c r="P33" s="10"/>
      <c r="Q33" s="10"/>
      <c r="R33" s="10"/>
    </row>
    <row r="34" spans="1:18" ht="15" customHeight="1" x14ac:dyDescent="0.25">
      <c r="A34" s="48" t="s">
        <v>43</v>
      </c>
      <c r="B34" s="28" t="s">
        <v>29</v>
      </c>
      <c r="C34" s="14">
        <v>815.6</v>
      </c>
      <c r="D34" s="14">
        <v>108.6</v>
      </c>
      <c r="E34" s="14">
        <v>2139.5</v>
      </c>
      <c r="F34" s="15">
        <f t="shared" si="0"/>
        <v>5.1965594138260593</v>
      </c>
      <c r="G34" s="6">
        <f t="shared" si="1"/>
        <v>0.12008359410418301</v>
      </c>
      <c r="H34" s="8">
        <f t="shared" si="2"/>
        <v>1.959428519095155</v>
      </c>
      <c r="I34" s="6">
        <f>(G34/F34)*$F$58</f>
        <v>0.12469200079307577</v>
      </c>
      <c r="J34" s="8">
        <f>(H34/F34)*$F$58</f>
        <v>2.0346248318068745</v>
      </c>
      <c r="K34" s="9">
        <f t="shared" si="3"/>
        <v>0.48407597742566499</v>
      </c>
      <c r="L34" s="8">
        <f t="shared" si="4"/>
        <v>7.898766543861047</v>
      </c>
      <c r="M34" s="14">
        <f>(($K$58-K34)/$K$58)*100</f>
        <v>94.068915754629259</v>
      </c>
      <c r="N34" s="43">
        <f>(L34/$K$58)*100</f>
        <v>96.778712414725888</v>
      </c>
      <c r="O34" s="53">
        <f>(M34+M36+M35)/3</f>
        <v>93.554048632358558</v>
      </c>
    </row>
    <row r="35" spans="1:18" x14ac:dyDescent="0.25">
      <c r="A35" s="49"/>
      <c r="B35" s="4" t="s">
        <v>30</v>
      </c>
      <c r="C35" s="14">
        <v>796.6</v>
      </c>
      <c r="D35" s="14">
        <v>114</v>
      </c>
      <c r="E35" s="14">
        <v>2113</v>
      </c>
      <c r="F35" s="15">
        <f t="shared" si="0"/>
        <v>5.0755017521503669</v>
      </c>
      <c r="G35" s="6">
        <f t="shared" si="1"/>
        <v>0.12605460154582748</v>
      </c>
      <c r="H35" s="8">
        <f t="shared" si="2"/>
        <v>1.9351588973349205</v>
      </c>
      <c r="I35" s="6">
        <f>(G35/F35)*$F$58</f>
        <v>0.13401411253974552</v>
      </c>
      <c r="J35" s="8">
        <f>(H35/F35)*$F$58</f>
        <v>2.0573513308472813</v>
      </c>
      <c r="K35" s="9">
        <f t="shared" si="3"/>
        <v>0.52026603233487312</v>
      </c>
      <c r="L35" s="8">
        <f t="shared" si="4"/>
        <v>7.9869947555063545</v>
      </c>
      <c r="M35" s="37">
        <f>(($K$58-K35)/$K$58)*100</f>
        <v>93.625501343419259</v>
      </c>
      <c r="N35" s="43">
        <f>(L35/$K$58)*100</f>
        <v>97.859718249532207</v>
      </c>
      <c r="O35" s="53"/>
    </row>
    <row r="36" spans="1:18" x14ac:dyDescent="0.25">
      <c r="A36" s="49"/>
      <c r="B36" s="28" t="s">
        <v>31</v>
      </c>
      <c r="C36" s="14">
        <v>811.4</v>
      </c>
      <c r="D36" s="14">
        <v>128.1</v>
      </c>
      <c r="E36" s="14">
        <v>2140.9</v>
      </c>
      <c r="F36" s="15">
        <f t="shared" si="0"/>
        <v>5.1697992991398536</v>
      </c>
      <c r="G36" s="6">
        <f t="shared" si="1"/>
        <v>0.14164556542123247</v>
      </c>
      <c r="H36" s="8">
        <f t="shared" si="2"/>
        <v>1.9607106877919223</v>
      </c>
      <c r="I36" s="6">
        <f>(G36/F36)*$F$58</f>
        <v>0.14784277712009092</v>
      </c>
      <c r="J36" s="8">
        <f>(H36/F36)*$F$58</f>
        <v>2.0464948009501835</v>
      </c>
      <c r="K36" s="9">
        <f t="shared" si="3"/>
        <v>0.57395130709705422</v>
      </c>
      <c r="L36" s="8">
        <f t="shared" si="4"/>
        <v>7.9448478231613544</v>
      </c>
      <c r="M36" s="14">
        <f>(($K$58-K36)/$K$58)*100</f>
        <v>92.967728799027157</v>
      </c>
      <c r="N36" s="43">
        <f>(L36/$K$58)*100</f>
        <v>97.34331789487814</v>
      </c>
      <c r="O36" s="53"/>
    </row>
    <row r="37" spans="1:18" x14ac:dyDescent="0.25">
      <c r="A37" s="31"/>
      <c r="B37" s="33"/>
      <c r="C37" s="6"/>
      <c r="F37" s="15"/>
      <c r="G37" s="6"/>
      <c r="H37" s="8"/>
      <c r="I37" s="6"/>
      <c r="J37" s="8"/>
      <c r="K37" s="9"/>
      <c r="L37" s="8"/>
      <c r="M37" s="14"/>
      <c r="N37" s="43"/>
      <c r="O37" s="40"/>
    </row>
    <row r="38" spans="1:18" ht="15" customHeight="1" x14ac:dyDescent="0.25">
      <c r="A38" s="48" t="s">
        <v>43</v>
      </c>
      <c r="B38" s="28" t="s">
        <v>29</v>
      </c>
      <c r="C38" s="14">
        <v>793</v>
      </c>
      <c r="D38">
        <v>113.4</v>
      </c>
      <c r="E38">
        <v>2109.1999999999998</v>
      </c>
      <c r="F38" s="15">
        <f t="shared" si="0"/>
        <v>5.052564510990762</v>
      </c>
      <c r="G38" s="6">
        <f t="shared" si="1"/>
        <v>0.12539115627453365</v>
      </c>
      <c r="H38" s="8">
        <f t="shared" si="2"/>
        <v>1.9316787251579812</v>
      </c>
      <c r="I38" s="6">
        <f>(G38/F38)*$F$58</f>
        <v>0.13391395996078503</v>
      </c>
      <c r="J38" s="8">
        <f>(H38/F38)*$F$58</f>
        <v>2.0629744165653139</v>
      </c>
      <c r="K38" s="9">
        <f>I38*$B$16</f>
        <v>0.51987722264986014</v>
      </c>
      <c r="L38" s="8">
        <f t="shared" si="4"/>
        <v>8.0088245497015897</v>
      </c>
      <c r="M38" s="14">
        <f>(($K$58-K38)/$K$58)*100</f>
        <v>93.630265188569112</v>
      </c>
      <c r="N38" s="43">
        <f>(L38/$K$58)*100</f>
        <v>98.12718524741878</v>
      </c>
      <c r="O38" s="53">
        <f>(M38+M40+M39)/3</f>
        <v>93.40879713444302</v>
      </c>
    </row>
    <row r="39" spans="1:18" x14ac:dyDescent="0.25">
      <c r="A39" s="49"/>
      <c r="B39" s="4" t="s">
        <v>30</v>
      </c>
      <c r="C39" s="14">
        <v>791.1</v>
      </c>
      <c r="D39">
        <v>115.9</v>
      </c>
      <c r="E39">
        <v>2098.9</v>
      </c>
      <c r="F39" s="15">
        <f t="shared" si="0"/>
        <v>5.0404587448231926</v>
      </c>
      <c r="G39" s="6">
        <f t="shared" si="1"/>
        <v>0.12815551157159127</v>
      </c>
      <c r="H39" s="8">
        <f t="shared" si="2"/>
        <v>1.9222456268889092</v>
      </c>
      <c r="I39" s="6">
        <f>(G39/F39)*$F$58</f>
        <v>0.13719492194410396</v>
      </c>
      <c r="J39" s="8">
        <f>(H39/F39)*$F$58</f>
        <v>2.0578306426649187</v>
      </c>
      <c r="K39" s="9">
        <f t="shared" si="3"/>
        <v>0.53261448621825214</v>
      </c>
      <c r="L39" s="8">
        <f t="shared" si="4"/>
        <v>7.9888555271287425</v>
      </c>
      <c r="M39" s="14">
        <f>(($K$58-K39)/$K$58)*100</f>
        <v>93.474203357776815</v>
      </c>
      <c r="N39" s="43">
        <f>(L39/$K$58)*100</f>
        <v>97.882517136005504</v>
      </c>
      <c r="O39" s="53"/>
    </row>
    <row r="40" spans="1:18" x14ac:dyDescent="0.25">
      <c r="A40" s="49"/>
      <c r="B40" s="28" t="s">
        <v>31</v>
      </c>
      <c r="C40" s="14">
        <v>799.8</v>
      </c>
      <c r="D40">
        <v>123.5</v>
      </c>
      <c r="E40">
        <v>2108.1999999999998</v>
      </c>
      <c r="F40" s="15">
        <f t="shared" si="0"/>
        <v>5.095890410958904</v>
      </c>
      <c r="G40" s="6">
        <f t="shared" si="1"/>
        <v>0.13655915167464644</v>
      </c>
      <c r="H40" s="8">
        <f t="shared" si="2"/>
        <v>1.9307628903745762</v>
      </c>
      <c r="I40" s="6">
        <f>(G40/F40)*$F$58</f>
        <v>0.14460108221212561</v>
      </c>
      <c r="J40" s="8">
        <f>(H40/F40)*$F$58</f>
        <v>2.0444649810680526</v>
      </c>
      <c r="K40" s="9">
        <f t="shared" si="3"/>
        <v>0.5613664851268525</v>
      </c>
      <c r="L40" s="8">
        <f t="shared" si="4"/>
        <v>7.9369677102656508</v>
      </c>
      <c r="M40" s="14">
        <f>(($K$58-K40)/$K$58)*100</f>
        <v>93.121922856983119</v>
      </c>
      <c r="N40" s="43">
        <f>(L40/$K$58)*100</f>
        <v>97.246767734103784</v>
      </c>
      <c r="O40" s="53"/>
    </row>
    <row r="41" spans="1:18" x14ac:dyDescent="0.25">
      <c r="B41" s="33"/>
      <c r="C41" s="35"/>
      <c r="F41" s="15"/>
      <c r="G41" s="6"/>
      <c r="H41" s="8"/>
      <c r="I41" s="6"/>
      <c r="J41" s="8"/>
      <c r="K41" s="9"/>
      <c r="L41" s="8"/>
      <c r="M41" s="14"/>
      <c r="N41" s="43"/>
      <c r="O41" s="40"/>
    </row>
    <row r="42" spans="1:18" ht="15" customHeight="1" x14ac:dyDescent="0.25">
      <c r="A42" s="48" t="s">
        <v>46</v>
      </c>
      <c r="B42" s="28" t="s">
        <v>29</v>
      </c>
      <c r="C42" s="35">
        <v>797.5</v>
      </c>
      <c r="D42">
        <v>189.5</v>
      </c>
      <c r="E42">
        <v>2051</v>
      </c>
      <c r="F42" s="15">
        <f t="shared" ref="F42:F44" si="5">C42/$C$21</f>
        <v>5.0812360624402677</v>
      </c>
      <c r="G42" s="6">
        <f t="shared" ref="G42:G44" si="6">D42/$C$19</f>
        <v>0.20953813151696762</v>
      </c>
      <c r="H42" s="8">
        <f t="shared" ref="H42:H44" si="7">E42/$C$20</f>
        <v>1.8783771407638061</v>
      </c>
      <c r="I42" s="6">
        <f>(G42/F42)*$F$58</f>
        <v>0.22251767220278357</v>
      </c>
      <c r="J42" s="8">
        <f>(H42/F42)*$F$58</f>
        <v>1.9947305335584544</v>
      </c>
      <c r="K42" s="9">
        <f t="shared" ref="K42:K44" si="8">I42*$B$16</f>
        <v>0.86385220367742865</v>
      </c>
      <c r="L42" s="8">
        <f t="shared" ref="L42:L44" si="9">J42*$B$16</f>
        <v>7.7438899575885829</v>
      </c>
      <c r="M42" s="14">
        <f>(($K$58-K42)/$K$58)*100</f>
        <v>89.415752000734699</v>
      </c>
      <c r="N42" s="43">
        <f>(L42/$K$58)*100</f>
        <v>94.881105171948661</v>
      </c>
      <c r="O42" s="53">
        <f>(M42+M43+M44)/3</f>
        <v>89.375007044896776</v>
      </c>
    </row>
    <row r="43" spans="1:18" x14ac:dyDescent="0.25">
      <c r="A43" s="49"/>
      <c r="B43" s="4" t="s">
        <v>30</v>
      </c>
      <c r="C43" s="35">
        <v>780</v>
      </c>
      <c r="D43">
        <v>186.3</v>
      </c>
      <c r="E43">
        <v>1978.3</v>
      </c>
      <c r="F43" s="15">
        <f t="shared" si="5"/>
        <v>4.9697355845810769</v>
      </c>
      <c r="G43" s="6">
        <f t="shared" si="6"/>
        <v>0.20599975673673387</v>
      </c>
      <c r="H43" s="8">
        <f t="shared" si="7"/>
        <v>1.8117959520102571</v>
      </c>
      <c r="I43" s="6">
        <f>(G43/F43)*$F$58</f>
        <v>0.22366819741069219</v>
      </c>
      <c r="J43" s="8">
        <f>(H43/F43)*$F$58</f>
        <v>1.9671922971249829</v>
      </c>
      <c r="K43" s="9">
        <f t="shared" si="8"/>
        <v>0.86831874211637361</v>
      </c>
      <c r="L43" s="8">
        <f t="shared" si="9"/>
        <v>7.636981746690326</v>
      </c>
      <c r="M43" s="14">
        <f>(($K$58-K43)/$K$58)*100</f>
        <v>89.361026261383898</v>
      </c>
      <c r="N43" s="43">
        <f>(L43/$K$58)*100</f>
        <v>93.571224833057443</v>
      </c>
      <c r="O43" s="53"/>
    </row>
    <row r="44" spans="1:18" x14ac:dyDescent="0.25">
      <c r="A44" s="49"/>
      <c r="B44" s="28" t="s">
        <v>31</v>
      </c>
      <c r="C44" s="35">
        <v>802.9</v>
      </c>
      <c r="D44">
        <v>192</v>
      </c>
      <c r="E44">
        <v>2035.4</v>
      </c>
      <c r="F44" s="15">
        <f t="shared" si="5"/>
        <v>5.1156419241796751</v>
      </c>
      <c r="G44" s="6">
        <f t="shared" si="6"/>
        <v>0.21230248681402522</v>
      </c>
      <c r="H44" s="8">
        <f t="shared" si="7"/>
        <v>1.864090118142687</v>
      </c>
      <c r="I44" s="6">
        <f>(G44/F44)*$F$58</f>
        <v>0.2239369486645883</v>
      </c>
      <c r="J44" s="8">
        <f>(H44/F44)*$F$58</f>
        <v>1.9662447640491238</v>
      </c>
      <c r="K44" s="9">
        <f t="shared" si="8"/>
        <v>0.86936208110433344</v>
      </c>
      <c r="L44" s="8">
        <f t="shared" si="9"/>
        <v>7.6333032589210843</v>
      </c>
      <c r="M44" s="14">
        <f>(($K$58-K44)/$K$58)*100</f>
        <v>89.348242872571731</v>
      </c>
      <c r="N44" s="43">
        <f>(L44/$K$58)*100</f>
        <v>93.526154592284556</v>
      </c>
      <c r="O44" s="53"/>
    </row>
    <row r="45" spans="1:18" x14ac:dyDescent="0.25">
      <c r="A45" s="32"/>
      <c r="B45" s="28"/>
      <c r="C45" s="35"/>
      <c r="F45" s="15"/>
      <c r="G45" s="6"/>
      <c r="H45" s="8"/>
      <c r="I45" s="6"/>
      <c r="J45" s="8"/>
      <c r="K45" s="9"/>
      <c r="L45" s="8"/>
      <c r="M45" s="14"/>
      <c r="N45" s="43"/>
      <c r="O45" s="40"/>
    </row>
    <row r="46" spans="1:18" ht="15" customHeight="1" x14ac:dyDescent="0.25">
      <c r="A46" s="48" t="s">
        <v>47</v>
      </c>
      <c r="B46" s="28" t="s">
        <v>29</v>
      </c>
      <c r="C46" s="35">
        <v>781</v>
      </c>
      <c r="D46">
        <v>359.2</v>
      </c>
      <c r="E46">
        <v>1754.6</v>
      </c>
      <c r="F46" s="15">
        <f>C46/$C$21</f>
        <v>4.9761070404587455</v>
      </c>
      <c r="G46" s="6">
        <f>D46/$C$19</f>
        <v>0.39718256908123883</v>
      </c>
      <c r="H46" s="8">
        <f>E46/$C$20</f>
        <v>1.6069237109625421</v>
      </c>
      <c r="I46" s="6">
        <f>(G46/F46)*$F$58</f>
        <v>0.43069643758630105</v>
      </c>
      <c r="J46" s="8">
        <f>(H46/F46)*$F$58</f>
        <v>1.7425143288273708</v>
      </c>
      <c r="K46" s="9">
        <f t="shared" ref="K46:K48" si="10">I46*$B$16</f>
        <v>1.6720382837093604</v>
      </c>
      <c r="L46" s="8">
        <f t="shared" ref="L46:L48" si="11">J46*$B$16</f>
        <v>6.7647428988257667</v>
      </c>
      <c r="M46" s="14">
        <f>(($K$58-K46)/$K$58)*100</f>
        <v>79.513546664917527</v>
      </c>
      <c r="N46" s="43">
        <f>(L46/$K$58)*100</f>
        <v>82.884220457666316</v>
      </c>
      <c r="O46" s="53">
        <f>(M46+M47+M48)/3</f>
        <v>78.600243252586992</v>
      </c>
    </row>
    <row r="47" spans="1:18" x14ac:dyDescent="0.25">
      <c r="A47" s="49"/>
      <c r="B47" s="4" t="s">
        <v>30</v>
      </c>
      <c r="C47" s="35">
        <v>793.5</v>
      </c>
      <c r="D47">
        <v>382.6</v>
      </c>
      <c r="E47">
        <v>1745.1</v>
      </c>
      <c r="F47" s="15">
        <f>C47/$C$21</f>
        <v>5.0557502389295959</v>
      </c>
      <c r="G47" s="6">
        <f>D47/$C$19</f>
        <v>0.42305693466169825</v>
      </c>
      <c r="H47" s="8">
        <f>E47/$C$20</f>
        <v>1.5982232805201939</v>
      </c>
      <c r="I47" s="6">
        <f>(G47/F47)*$F$58</f>
        <v>0.45152730682418679</v>
      </c>
      <c r="J47" s="8">
        <f>(H47/F47)*$F$58</f>
        <v>1.7057785712319498</v>
      </c>
      <c r="K47" s="9">
        <f t="shared" si="10"/>
        <v>1.7529073316259907</v>
      </c>
      <c r="L47" s="8">
        <f t="shared" si="11"/>
        <v>6.62212831528094</v>
      </c>
      <c r="M47" s="14">
        <f>(($K$58-K47)/$K$58)*100</f>
        <v>78.522708122201124</v>
      </c>
      <c r="N47" s="43">
        <f>(L47/$K$58)*100</f>
        <v>81.136851967866136</v>
      </c>
      <c r="O47" s="53"/>
    </row>
    <row r="48" spans="1:18" x14ac:dyDescent="0.25">
      <c r="A48" s="49"/>
      <c r="B48" s="28" t="s">
        <v>31</v>
      </c>
      <c r="C48" s="35">
        <v>802.5</v>
      </c>
      <c r="D48">
        <v>400.6</v>
      </c>
      <c r="E48">
        <v>1758.8</v>
      </c>
      <c r="F48" s="15">
        <f t="shared" ref="F48" si="12">C48/$C$21</f>
        <v>5.1130933418286082</v>
      </c>
      <c r="G48" s="6">
        <f t="shared" ref="G48" si="13">D48/$C$19</f>
        <v>0.44296029280051308</v>
      </c>
      <c r="H48" s="8">
        <f t="shared" ref="H48" si="14">E48/$C$20</f>
        <v>1.6107702170528435</v>
      </c>
      <c r="I48" s="6">
        <f>(G48/F48)*$F$58</f>
        <v>0.46746800245826103</v>
      </c>
      <c r="J48" s="8">
        <f>(H48/F48)*$F$58</f>
        <v>1.699889466444926</v>
      </c>
      <c r="K48" s="9">
        <f t="shared" si="10"/>
        <v>1.814791877313207</v>
      </c>
      <c r="L48" s="8">
        <f t="shared" si="11"/>
        <v>6.5992657889134989</v>
      </c>
      <c r="M48" s="14">
        <f>(($K$58-K48)/$K$58)*100</f>
        <v>77.764474970642326</v>
      </c>
      <c r="N48" s="43">
        <f>(L48/$K$58)*100</f>
        <v>80.856731539935737</v>
      </c>
      <c r="O48" s="53"/>
    </row>
    <row r="49" spans="1:15" x14ac:dyDescent="0.25">
      <c r="A49" s="32"/>
      <c r="B49" s="28"/>
      <c r="C49" s="35"/>
      <c r="F49" s="15"/>
      <c r="G49" s="6"/>
      <c r="H49" s="8"/>
      <c r="I49" s="6"/>
      <c r="J49" s="8"/>
      <c r="K49" s="9"/>
      <c r="L49" s="8"/>
      <c r="M49" s="14"/>
      <c r="N49" s="43"/>
      <c r="O49" s="1"/>
    </row>
    <row r="50" spans="1:15" ht="15" customHeight="1" x14ac:dyDescent="0.25">
      <c r="A50" s="48" t="s">
        <v>48</v>
      </c>
      <c r="B50" s="28" t="s">
        <v>29</v>
      </c>
      <c r="C50" s="35">
        <v>788.5</v>
      </c>
      <c r="D50">
        <v>457.2</v>
      </c>
      <c r="E50">
        <v>1647.1</v>
      </c>
      <c r="F50" s="15">
        <f>C50/$C$21</f>
        <v>5.0238929595412554</v>
      </c>
      <c r="G50" s="6">
        <f>D50/$C$19</f>
        <v>0.50554529672589754</v>
      </c>
      <c r="H50" s="8">
        <f>E50/$C$20</f>
        <v>1.5084714717464967</v>
      </c>
      <c r="I50" s="6">
        <f>(G50/F50)*$F$58</f>
        <v>0.54298834723799949</v>
      </c>
      <c r="J50" s="8">
        <f>(H50/F50)*$F$58</f>
        <v>1.6201959282461738</v>
      </c>
      <c r="K50" s="9">
        <f t="shared" ref="K50:K55" si="15">I50*$B$16</f>
        <v>2.1079749562778458</v>
      </c>
      <c r="L50" s="8">
        <f t="shared" ref="L50:L55" si="16">J50*$B$16</f>
        <v>6.2898816491715301</v>
      </c>
      <c r="M50" s="14">
        <f>(($K$58-K50)/$K$58)*100</f>
        <v>74.172283616913177</v>
      </c>
      <c r="N50" s="43">
        <f>(L50/$K$58)*100</f>
        <v>77.066038585598932</v>
      </c>
      <c r="O50" s="53">
        <f>(M50+M51+M52)/3</f>
        <v>73.085403301825693</v>
      </c>
    </row>
    <row r="51" spans="1:15" x14ac:dyDescent="0.25">
      <c r="A51" s="49"/>
      <c r="B51" s="4" t="s">
        <v>30</v>
      </c>
      <c r="C51" s="35">
        <v>787.9</v>
      </c>
      <c r="D51">
        <v>472.2</v>
      </c>
      <c r="E51">
        <v>1622.9</v>
      </c>
      <c r="F51" s="15">
        <f>C51/$C$21</f>
        <v>5.0200700860146545</v>
      </c>
      <c r="G51" s="6">
        <f>D51/$C$19</f>
        <v>0.52213142850824334</v>
      </c>
      <c r="H51" s="8">
        <f>E51/$C$20</f>
        <v>1.4863082699880941</v>
      </c>
      <c r="I51" s="6">
        <f>(G51/F51)*$F$58</f>
        <v>0.56122998705880345</v>
      </c>
      <c r="J51" s="8">
        <f>(H51/F51)*$F$58</f>
        <v>1.5976068966276389</v>
      </c>
      <c r="K51" s="9">
        <f t="shared" si="15"/>
        <v>2.1787921664432068</v>
      </c>
      <c r="L51" s="8">
        <f t="shared" si="16"/>
        <v>6.2021871099044317</v>
      </c>
      <c r="M51" s="14">
        <f>(($K$58-K51)/$K$58)*100</f>
        <v>73.304604039532407</v>
      </c>
      <c r="N51" s="43">
        <f>(L51/$K$58)*100</f>
        <v>75.991571509132598</v>
      </c>
      <c r="O51" s="53"/>
    </row>
    <row r="52" spans="1:15" x14ac:dyDescent="0.25">
      <c r="A52" s="49"/>
      <c r="B52" s="28" t="s">
        <v>31</v>
      </c>
      <c r="C52" s="35">
        <v>803.4</v>
      </c>
      <c r="D52">
        <v>509</v>
      </c>
      <c r="E52">
        <v>1625.5</v>
      </c>
      <c r="F52" s="15">
        <f t="shared" ref="F52:F55" si="17">C52/$C$21</f>
        <v>5.118827652118509</v>
      </c>
      <c r="G52" s="6">
        <f t="shared" ref="G52:G55" si="18">D52/$C$19</f>
        <v>0.56282273848093145</v>
      </c>
      <c r="H52" s="8">
        <f t="shared" ref="H52:H55" si="19">E52/$C$20</f>
        <v>1.4886894404249471</v>
      </c>
      <c r="I52" s="6">
        <f>(G52/F52)*$F$58</f>
        <v>0.59329671050473098</v>
      </c>
      <c r="J52" s="8">
        <f>(H52/F52)*$F$58</f>
        <v>1.5692943578490015</v>
      </c>
      <c r="K52" s="9">
        <f t="shared" si="15"/>
        <v>2.3032807494813885</v>
      </c>
      <c r="L52" s="8">
        <f t="shared" si="16"/>
        <v>6.0922729229838541</v>
      </c>
      <c r="M52" s="14">
        <f>(($K$58-K52)/$K$58)*100</f>
        <v>71.779322249031523</v>
      </c>
      <c r="N52" s="43">
        <f>(L52/$K$58)*100</f>
        <v>74.644860800920526</v>
      </c>
      <c r="O52" s="53"/>
    </row>
    <row r="53" spans="1:15" x14ac:dyDescent="0.25">
      <c r="A53" s="32"/>
      <c r="B53" s="28"/>
      <c r="C53" s="35"/>
      <c r="F53" s="15"/>
      <c r="G53" s="6"/>
      <c r="H53" s="8"/>
      <c r="I53" s="6"/>
      <c r="J53" s="8"/>
      <c r="K53" s="9"/>
      <c r="L53" s="8"/>
      <c r="M53" s="14"/>
      <c r="N53" s="43"/>
      <c r="O53" s="40"/>
    </row>
    <row r="54" spans="1:15" ht="15" customHeight="1" x14ac:dyDescent="0.25">
      <c r="A54" s="48" t="s">
        <v>49</v>
      </c>
      <c r="B54" s="28" t="s">
        <v>29</v>
      </c>
      <c r="C54" s="35">
        <v>803.1</v>
      </c>
      <c r="D54">
        <v>706.8</v>
      </c>
      <c r="E54">
        <v>1384.3</v>
      </c>
      <c r="F54" s="15">
        <f t="shared" si="17"/>
        <v>5.116916215355209</v>
      </c>
      <c r="G54" s="6">
        <f t="shared" si="18"/>
        <v>0.78153852958413028</v>
      </c>
      <c r="H54" s="8">
        <f t="shared" si="19"/>
        <v>1.2677900906676434</v>
      </c>
      <c r="I54" s="6">
        <f>(G54/F54)*$F$58</f>
        <v>0.82416259582218887</v>
      </c>
      <c r="J54" s="8">
        <f>(H54/F54)*$F$58</f>
        <v>1.3369336667742835</v>
      </c>
      <c r="K54" s="9">
        <f t="shared" si="15"/>
        <v>3.1995421646362239</v>
      </c>
      <c r="L54" s="8">
        <f t="shared" si="16"/>
        <v>5.1902084125750738</v>
      </c>
      <c r="M54" s="14">
        <f>(($K$58-K54)/$K$58)*100</f>
        <v>60.797984180102397</v>
      </c>
      <c r="N54" s="43">
        <f>(L54/$K$58)*100</f>
        <v>63.59242098672798</v>
      </c>
      <c r="O54" s="53">
        <f>(M54+M55)/2</f>
        <v>60.548756976499575</v>
      </c>
    </row>
    <row r="55" spans="1:15" x14ac:dyDescent="0.25">
      <c r="A55" s="48"/>
      <c r="B55" s="4" t="s">
        <v>30</v>
      </c>
      <c r="C55" s="35">
        <v>803.9</v>
      </c>
      <c r="D55">
        <v>716.5</v>
      </c>
      <c r="E55">
        <v>1371.8</v>
      </c>
      <c r="F55" s="15">
        <f t="shared" si="17"/>
        <v>5.1220133800573437</v>
      </c>
      <c r="G55" s="6">
        <f t="shared" si="18"/>
        <v>0.79226422813671393</v>
      </c>
      <c r="H55" s="8">
        <f t="shared" si="19"/>
        <v>1.25634215587508</v>
      </c>
      <c r="I55" s="6">
        <f>(G55/F55)*$F$58</f>
        <v>0.83464183954345428</v>
      </c>
      <c r="J55" s="8">
        <f>(H55/F55)*$F$58</f>
        <v>1.3235429429165384</v>
      </c>
      <c r="K55" s="9">
        <f t="shared" si="15"/>
        <v>3.2402244065987333</v>
      </c>
      <c r="L55" s="8">
        <f t="shared" si="16"/>
        <v>5.1382232996676942</v>
      </c>
      <c r="M55" s="14">
        <f>(($K$58-K55)/$K$58)*100</f>
        <v>60.299529772896761</v>
      </c>
      <c r="N55" s="43">
        <f>(L55/$K$58)*100</f>
        <v>62.955479476433496</v>
      </c>
      <c r="O55" s="53"/>
    </row>
    <row r="56" spans="1:15" x14ac:dyDescent="0.25">
      <c r="A56" s="32"/>
      <c r="B56" s="34"/>
      <c r="C56" s="35"/>
      <c r="F56" s="15"/>
      <c r="G56" s="6"/>
      <c r="H56" s="8"/>
      <c r="I56" s="6"/>
      <c r="J56" s="8"/>
      <c r="K56" s="9"/>
      <c r="L56" s="8"/>
      <c r="M56" s="14"/>
      <c r="N56" s="43"/>
      <c r="O56" s="1"/>
    </row>
    <row r="57" spans="1:15" x14ac:dyDescent="0.25">
      <c r="C57" s="19"/>
      <c r="F57" s="15"/>
      <c r="G57" s="6"/>
      <c r="H57" s="8"/>
      <c r="I57" s="6"/>
      <c r="J57" s="8"/>
      <c r="K57" s="9"/>
      <c r="L57" s="8"/>
      <c r="M57" s="14"/>
      <c r="N57" s="43"/>
      <c r="O57" s="1"/>
    </row>
    <row r="58" spans="1:15" x14ac:dyDescent="0.25">
      <c r="A58" t="s">
        <v>39</v>
      </c>
      <c r="B58">
        <v>0</v>
      </c>
      <c r="C58" s="35">
        <v>846.9</v>
      </c>
      <c r="D58">
        <v>1901.3</v>
      </c>
      <c r="E58" s="27">
        <v>0</v>
      </c>
      <c r="F58" s="15">
        <f>C58/$C$21</f>
        <v>5.3959859827970691</v>
      </c>
      <c r="G58" s="6">
        <f>D58/$C$19</f>
        <v>2.1023474905182611</v>
      </c>
      <c r="H58" s="8">
        <f t="shared" ref="H58" si="20">E58/$C$20</f>
        <v>0</v>
      </c>
      <c r="I58" s="6">
        <f>(G58/F58)*$F$58</f>
        <v>2.1023474905182611</v>
      </c>
      <c r="J58" s="8">
        <f>(H58/F58)*$F$58</f>
        <v>0</v>
      </c>
      <c r="K58" s="9">
        <f t="shared" si="3"/>
        <v>8.1616776528421422</v>
      </c>
      <c r="L58" s="8">
        <f t="shared" si="4"/>
        <v>0</v>
      </c>
      <c r="M58" s="14">
        <f>(($K$58-K58)/$K$58)*100</f>
        <v>0</v>
      </c>
      <c r="N58" s="43">
        <f>(L58/$K$58)*100</f>
        <v>0</v>
      </c>
      <c r="O58" s="1"/>
    </row>
    <row r="59" spans="1:15" x14ac:dyDescent="0.25">
      <c r="B59" s="16"/>
      <c r="C59" s="5"/>
      <c r="O59" s="1"/>
    </row>
    <row r="60" spans="1:15" x14ac:dyDescent="0.25">
      <c r="O60" s="1"/>
    </row>
    <row r="61" spans="1:15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O61" s="1"/>
    </row>
    <row r="62" spans="1:15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O62" s="1"/>
    </row>
    <row r="63" spans="1:15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O63" s="1"/>
    </row>
    <row r="64" spans="1:15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2:11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2:11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2:11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</row>
  </sheetData>
  <mergeCells count="18">
    <mergeCell ref="A54:A55"/>
    <mergeCell ref="O30:O32"/>
    <mergeCell ref="O34:O36"/>
    <mergeCell ref="O38:O40"/>
    <mergeCell ref="O42:O44"/>
    <mergeCell ref="O46:O48"/>
    <mergeCell ref="O50:O52"/>
    <mergeCell ref="O54:O55"/>
    <mergeCell ref="A42:A44"/>
    <mergeCell ref="A46:A48"/>
    <mergeCell ref="A50:A52"/>
    <mergeCell ref="K28:L28"/>
    <mergeCell ref="A30:A32"/>
    <mergeCell ref="A34:A36"/>
    <mergeCell ref="A38:A40"/>
    <mergeCell ref="C28:E28"/>
    <mergeCell ref="F28:H28"/>
    <mergeCell ref="I28:J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KHI-419</vt:lpstr>
      <vt:lpstr>KHI-425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2019-11-25T06:23:18Z</dcterms:modified>
</cp:coreProperties>
</file>