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-a2355\tomo5\Hazendonk_Laura\1_StretchableGink\1_ManuscriptData\"/>
    </mc:Choice>
  </mc:AlternateContent>
  <xr:revisionPtr revIDLastSave="0" documentId="13_ncr:1_{25CC97C6-A5C9-4F09-A274-13C20388C27D}" xr6:coauthVersionLast="47" xr6:coauthVersionMax="47" xr10:uidLastSave="{00000000-0000-0000-0000-000000000000}"/>
  <bookViews>
    <workbookView xWindow="-110" yWindow="-110" windowWidth="19420" windowHeight="10420" tabRatio="595" xr2:uid="{C624C7A8-8787-4005-8B0F-C217E9473D4E}"/>
  </bookViews>
  <sheets>
    <sheet name="PU inks" sheetId="1" r:id="rId1"/>
    <sheet name="NumbersCalc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1" l="1"/>
  <c r="I15" i="1"/>
  <c r="W15" i="1"/>
  <c r="AB15" i="1"/>
  <c r="AF15" i="1" s="1"/>
  <c r="AC15" i="1"/>
  <c r="AD15" i="1"/>
  <c r="BD15" i="1"/>
  <c r="AG15" i="1" l="1"/>
  <c r="AE15" i="1"/>
  <c r="AN15" i="1"/>
  <c r="AL15" i="1"/>
  <c r="AI15" i="1"/>
  <c r="AM15" i="1"/>
  <c r="AK15" i="1"/>
  <c r="AJ15" i="1"/>
  <c r="AU15" i="1" s="1"/>
  <c r="AH15" i="1"/>
  <c r="AO15" i="1"/>
  <c r="AA22" i="1"/>
  <c r="AA23" i="1"/>
  <c r="AA24" i="1"/>
  <c r="Q16" i="1"/>
  <c r="Q17" i="1"/>
  <c r="Q18" i="1"/>
  <c r="AA18" i="1" s="1"/>
  <c r="Q19" i="1"/>
  <c r="AA19" i="1" s="1"/>
  <c r="Q20" i="1"/>
  <c r="Q21" i="1"/>
  <c r="AA21" i="1" s="1"/>
  <c r="P16" i="1"/>
  <c r="P17" i="1"/>
  <c r="P18" i="1"/>
  <c r="P19" i="1"/>
  <c r="P20" i="1"/>
  <c r="P21" i="1"/>
  <c r="R16" i="1" l="1"/>
  <c r="R21" i="1"/>
  <c r="S19" i="1"/>
  <c r="R18" i="1"/>
  <c r="R17" i="1"/>
  <c r="S21" i="1"/>
  <c r="R20" i="1"/>
  <c r="S17" i="1"/>
  <c r="AA20" i="1"/>
  <c r="R19" i="1"/>
  <c r="S18" i="1"/>
  <c r="AA16" i="1"/>
  <c r="AA17" i="1"/>
  <c r="S20" i="1"/>
  <c r="S16" i="1"/>
  <c r="W16" i="1" l="1"/>
  <c r="W17" i="1"/>
  <c r="W18" i="1"/>
  <c r="W19" i="1"/>
  <c r="W20" i="1"/>
  <c r="W21" i="1"/>
  <c r="W22" i="1"/>
  <c r="W23" i="1"/>
  <c r="W24" i="1"/>
  <c r="W25" i="1"/>
  <c r="W3" i="1" l="1"/>
  <c r="W4" i="1"/>
  <c r="W5" i="1"/>
  <c r="W6" i="1"/>
  <c r="W7" i="1"/>
  <c r="W8" i="1"/>
  <c r="W9" i="1"/>
  <c r="W10" i="1"/>
  <c r="W11" i="1"/>
  <c r="W12" i="1"/>
  <c r="W13" i="1"/>
  <c r="W14" i="1"/>
  <c r="AD16" i="1"/>
  <c r="AD17" i="1"/>
  <c r="AD18" i="1"/>
  <c r="AD19" i="1"/>
  <c r="AD20" i="1"/>
  <c r="AD21" i="1"/>
  <c r="AD22" i="1"/>
  <c r="AD23" i="1"/>
  <c r="AD24" i="1"/>
  <c r="AD25" i="1"/>
  <c r="AB3" i="1"/>
  <c r="AB4" i="1"/>
  <c r="AB5" i="1"/>
  <c r="AB6" i="1"/>
  <c r="AB7" i="1"/>
  <c r="AB8" i="1"/>
  <c r="AB9" i="1"/>
  <c r="AB10" i="1"/>
  <c r="AB11" i="1"/>
  <c r="AB12" i="1"/>
  <c r="AB13" i="1"/>
  <c r="AB14" i="1"/>
  <c r="AB16" i="1"/>
  <c r="AB17" i="1"/>
  <c r="AB18" i="1"/>
  <c r="AB19" i="1"/>
  <c r="AB20" i="1"/>
  <c r="AB21" i="1"/>
  <c r="AB22" i="1"/>
  <c r="AB23" i="1"/>
  <c r="AB24" i="1"/>
  <c r="AB25" i="1"/>
  <c r="H3" i="1"/>
  <c r="H4" i="1"/>
  <c r="H5" i="1"/>
  <c r="H6" i="1"/>
  <c r="H7" i="1"/>
  <c r="H8" i="1"/>
  <c r="H9" i="1"/>
  <c r="H10" i="1"/>
  <c r="H11" i="1"/>
  <c r="H12" i="1"/>
  <c r="H13" i="1"/>
  <c r="H14" i="1"/>
  <c r="I3" i="1"/>
  <c r="I4" i="1"/>
  <c r="I5" i="1"/>
  <c r="I6" i="1"/>
  <c r="I7" i="1"/>
  <c r="I8" i="1"/>
  <c r="I9" i="1"/>
  <c r="I10" i="1"/>
  <c r="I11" i="1"/>
  <c r="I12" i="1"/>
  <c r="I13" i="1"/>
  <c r="I14" i="1"/>
  <c r="AK25" i="1" l="1"/>
  <c r="AM17" i="1"/>
  <c r="AK24" i="1"/>
  <c r="AH23" i="1"/>
  <c r="AG24" i="1"/>
  <c r="AE24" i="1"/>
  <c r="AM25" i="1"/>
  <c r="AK23" i="1"/>
  <c r="AE23" i="1"/>
  <c r="AN25" i="1"/>
  <c r="AF25" i="1"/>
  <c r="AO25" i="1"/>
  <c r="AH25" i="1"/>
  <c r="AG23" i="1"/>
  <c r="AH24" i="1"/>
  <c r="AN24" i="1"/>
  <c r="AO24" i="1"/>
  <c r="AF24" i="1"/>
  <c r="AI23" i="1"/>
  <c r="AL25" i="1"/>
  <c r="AM24" i="1"/>
  <c r="AO23" i="1"/>
  <c r="AF23" i="1"/>
  <c r="AJ25" i="1"/>
  <c r="AL24" i="1"/>
  <c r="AM23" i="1"/>
  <c r="AN23" i="1"/>
  <c r="AG25" i="1"/>
  <c r="AJ24" i="1"/>
  <c r="AL23" i="1"/>
  <c r="AJ23" i="1"/>
  <c r="AE25" i="1"/>
  <c r="AN17" i="1"/>
  <c r="AO17" i="1"/>
  <c r="AL17" i="1"/>
  <c r="AO16" i="1"/>
  <c r="AL16" i="1"/>
  <c r="AM16" i="1"/>
  <c r="AM18" i="1"/>
  <c r="AN18" i="1"/>
  <c r="AO18" i="1"/>
  <c r="AL18" i="1"/>
  <c r="AL21" i="1"/>
  <c r="AM21" i="1"/>
  <c r="AN21" i="1"/>
  <c r="AO21" i="1"/>
  <c r="AL19" i="1"/>
  <c r="AM19" i="1"/>
  <c r="AN19" i="1"/>
  <c r="AO19" i="1"/>
  <c r="AN16" i="1"/>
  <c r="AL20" i="1"/>
  <c r="AM20" i="1"/>
  <c r="AN20" i="1"/>
  <c r="AO20" i="1"/>
  <c r="AL22" i="1"/>
  <c r="AN22" i="1"/>
  <c r="AM22" i="1"/>
  <c r="AO22" i="1"/>
  <c r="I16" i="1" l="1"/>
  <c r="I17" i="1"/>
  <c r="I18" i="1"/>
  <c r="I19" i="1"/>
  <c r="I20" i="1"/>
  <c r="I21" i="1"/>
  <c r="I22" i="1"/>
  <c r="I23" i="1"/>
  <c r="I24" i="1"/>
  <c r="I25" i="1"/>
  <c r="BD14" i="1" l="1"/>
  <c r="AD14" i="1"/>
  <c r="AC14" i="1"/>
  <c r="BD13" i="1"/>
  <c r="AD13" i="1"/>
  <c r="AC13" i="1"/>
  <c r="BD12" i="1"/>
  <c r="AD12" i="1"/>
  <c r="AC12" i="1"/>
  <c r="BD11" i="1"/>
  <c r="AD11" i="1"/>
  <c r="AC11" i="1"/>
  <c r="BD10" i="1"/>
  <c r="AD10" i="1"/>
  <c r="AC10" i="1"/>
  <c r="BD9" i="1"/>
  <c r="AD9" i="1"/>
  <c r="AC9" i="1"/>
  <c r="BD8" i="1"/>
  <c r="AD8" i="1"/>
  <c r="AC8" i="1"/>
  <c r="AO11" i="1" l="1"/>
  <c r="AL11" i="1"/>
  <c r="AM11" i="1"/>
  <c r="AN11" i="1"/>
  <c r="AN14" i="1"/>
  <c r="AM14" i="1"/>
  <c r="AO14" i="1"/>
  <c r="AL14" i="1"/>
  <c r="AM9" i="1"/>
  <c r="AN9" i="1"/>
  <c r="AO9" i="1"/>
  <c r="AL9" i="1"/>
  <c r="AM12" i="1"/>
  <c r="AL12" i="1"/>
  <c r="AN12" i="1"/>
  <c r="AO12" i="1"/>
  <c r="AO10" i="1"/>
  <c r="AL10" i="1"/>
  <c r="AM10" i="1"/>
  <c r="AN10" i="1"/>
  <c r="AN13" i="1"/>
  <c r="AO13" i="1"/>
  <c r="AL13" i="1"/>
  <c r="AM13" i="1"/>
  <c r="AO8" i="1"/>
  <c r="AL8" i="1"/>
  <c r="AM8" i="1"/>
  <c r="AN8" i="1"/>
  <c r="AK10" i="1"/>
  <c r="AE10" i="1"/>
  <c r="AF10" i="1"/>
  <c r="AH10" i="1"/>
  <c r="AI10" i="1"/>
  <c r="AG10" i="1"/>
  <c r="AJ10" i="1"/>
  <c r="AU10" i="1" s="1"/>
  <c r="AK13" i="1"/>
  <c r="AE13" i="1"/>
  <c r="AI13" i="1"/>
  <c r="AH13" i="1"/>
  <c r="AJ13" i="1"/>
  <c r="AU13" i="1" s="1"/>
  <c r="AG13" i="1"/>
  <c r="AF13" i="1"/>
  <c r="AK11" i="1"/>
  <c r="AF11" i="1"/>
  <c r="AJ11" i="1"/>
  <c r="AU11" i="1" s="1"/>
  <c r="AH11" i="1"/>
  <c r="AI11" i="1"/>
  <c r="AE11" i="1"/>
  <c r="AG11" i="1"/>
  <c r="AK14" i="1"/>
  <c r="AF14" i="1"/>
  <c r="AI14" i="1"/>
  <c r="AH14" i="1"/>
  <c r="AJ14" i="1"/>
  <c r="AU14" i="1" s="1"/>
  <c r="AE14" i="1"/>
  <c r="AG14" i="1"/>
  <c r="AK12" i="1"/>
  <c r="AF12" i="1"/>
  <c r="AE12" i="1"/>
  <c r="AH12" i="1"/>
  <c r="AI12" i="1"/>
  <c r="AJ12" i="1"/>
  <c r="AU12" i="1" s="1"/>
  <c r="AG12" i="1"/>
  <c r="AK8" i="1"/>
  <c r="AH8" i="1"/>
  <c r="AG8" i="1"/>
  <c r="AF8" i="1"/>
  <c r="AI8" i="1"/>
  <c r="AJ8" i="1"/>
  <c r="AU8" i="1" s="1"/>
  <c r="AE8" i="1"/>
  <c r="AK9" i="1"/>
  <c r="AF9" i="1"/>
  <c r="AI9" i="1"/>
  <c r="AE9" i="1"/>
  <c r="AJ9" i="1"/>
  <c r="AU9" i="1" s="1"/>
  <c r="AG9" i="1"/>
  <c r="AH9" i="1"/>
  <c r="AD7" i="1" l="1"/>
  <c r="AM7" i="1" l="1"/>
  <c r="AN7" i="1"/>
  <c r="AO7" i="1"/>
  <c r="AL7" i="1"/>
  <c r="AU23" i="1"/>
  <c r="AU24" i="1"/>
  <c r="AU25" i="1"/>
  <c r="AD5" i="1" l="1"/>
  <c r="AC5" i="1"/>
  <c r="AC6" i="1"/>
  <c r="AD6" i="1"/>
  <c r="AO6" i="1" l="1"/>
  <c r="AL6" i="1"/>
  <c r="AM6" i="1"/>
  <c r="AN6" i="1"/>
  <c r="AO5" i="1"/>
  <c r="AL5" i="1"/>
  <c r="AM5" i="1"/>
  <c r="AN5" i="1"/>
  <c r="AK6" i="1"/>
  <c r="AE6" i="1"/>
  <c r="AG6" i="1"/>
  <c r="AF6" i="1"/>
  <c r="AH6" i="1"/>
  <c r="AJ6" i="1"/>
  <c r="AI6" i="1"/>
  <c r="AG5" i="1"/>
  <c r="AK5" i="1"/>
  <c r="AE5" i="1"/>
  <c r="AH5" i="1"/>
  <c r="AJ5" i="1"/>
  <c r="AI5" i="1"/>
  <c r="AF5" i="1"/>
  <c r="BD3" i="1"/>
  <c r="BD4" i="1"/>
  <c r="BD5" i="1"/>
  <c r="BD6" i="1"/>
  <c r="AD4" i="1" l="1"/>
  <c r="AC4" i="1"/>
  <c r="AD3" i="1"/>
  <c r="AC3" i="1"/>
  <c r="AN3" i="1" l="1"/>
  <c r="AO3" i="1"/>
  <c r="AL3" i="1"/>
  <c r="AM3" i="1"/>
  <c r="AM4" i="1"/>
  <c r="AL4" i="1"/>
  <c r="AO4" i="1"/>
  <c r="AN4" i="1"/>
  <c r="AK3" i="1"/>
  <c r="AG3" i="1"/>
  <c r="AH3" i="1"/>
  <c r="AI3" i="1"/>
  <c r="AJ3" i="1"/>
  <c r="AE3" i="1"/>
  <c r="AF3" i="1"/>
  <c r="AK4" i="1"/>
  <c r="AG4" i="1"/>
  <c r="AJ4" i="1"/>
  <c r="AE4" i="1"/>
  <c r="AI4" i="1"/>
  <c r="AF4" i="1"/>
  <c r="AH4" i="1"/>
  <c r="BD7" i="1" l="1"/>
  <c r="BD16" i="1"/>
  <c r="BD17" i="1"/>
  <c r="BD18" i="1"/>
  <c r="BD19" i="1"/>
  <c r="BD20" i="1"/>
  <c r="BD21" i="1"/>
  <c r="BD22" i="1"/>
  <c r="BD23" i="1"/>
  <c r="BD24" i="1"/>
  <c r="BD25" i="1"/>
  <c r="H16" i="1" l="1"/>
  <c r="H17" i="1"/>
  <c r="H18" i="1"/>
  <c r="H19" i="1"/>
  <c r="H20" i="1"/>
  <c r="H21" i="1"/>
  <c r="H22" i="1"/>
  <c r="H23" i="1"/>
  <c r="H24" i="1"/>
  <c r="H25" i="1"/>
  <c r="AC7" i="1"/>
  <c r="AC16" i="1"/>
  <c r="AC17" i="1"/>
  <c r="AC18" i="1"/>
  <c r="AC19" i="1"/>
  <c r="AC20" i="1"/>
  <c r="AC21" i="1"/>
  <c r="AC22" i="1"/>
  <c r="AG20" i="1" l="1"/>
  <c r="AK20" i="1"/>
  <c r="AE20" i="1"/>
  <c r="AI20" i="1"/>
  <c r="AF20" i="1"/>
  <c r="AH20" i="1"/>
  <c r="AJ20" i="1"/>
  <c r="AU20" i="1" s="1"/>
  <c r="AI22" i="1"/>
  <c r="AH22" i="1"/>
  <c r="AE22" i="1"/>
  <c r="AG22" i="1"/>
  <c r="AK22" i="1"/>
  <c r="AF22" i="1"/>
  <c r="AJ22" i="1"/>
  <c r="AU22" i="1" s="1"/>
  <c r="AK7" i="1"/>
  <c r="AH7" i="1"/>
  <c r="AE7" i="1"/>
  <c r="AF7" i="1"/>
  <c r="AG7" i="1"/>
  <c r="AJ7" i="1"/>
  <c r="AU7" i="1" s="1"/>
  <c r="AI7" i="1"/>
  <c r="AK17" i="1"/>
  <c r="AJ17" i="1"/>
  <c r="AU17" i="1" s="1"/>
  <c r="AE17" i="1"/>
  <c r="AG17" i="1"/>
  <c r="AI17" i="1"/>
  <c r="AF17" i="1"/>
  <c r="AH17" i="1"/>
  <c r="AK21" i="1"/>
  <c r="AE21" i="1"/>
  <c r="AF21" i="1"/>
  <c r="AJ21" i="1"/>
  <c r="AU21" i="1" s="1"/>
  <c r="AI21" i="1"/>
  <c r="AG21" i="1"/>
  <c r="AH21" i="1"/>
  <c r="AK19" i="1"/>
  <c r="AE19" i="1"/>
  <c r="AI19" i="1"/>
  <c r="AJ19" i="1"/>
  <c r="AU19" i="1" s="1"/>
  <c r="AG19" i="1"/>
  <c r="AF19" i="1"/>
  <c r="AH19" i="1"/>
  <c r="AK18" i="1"/>
  <c r="AJ18" i="1"/>
  <c r="AU18" i="1" s="1"/>
  <c r="AF18" i="1"/>
  <c r="AG18" i="1"/>
  <c r="AH18" i="1"/>
  <c r="AI18" i="1"/>
  <c r="AE18" i="1"/>
  <c r="AK16" i="1"/>
  <c r="AI16" i="1"/>
  <c r="AJ16" i="1"/>
  <c r="AU16" i="1" s="1"/>
  <c r="AG16" i="1"/>
  <c r="AE16" i="1"/>
  <c r="AF16" i="1"/>
  <c r="AH16" i="1"/>
  <c r="AU4" i="1" l="1"/>
  <c r="AU3" i="1"/>
  <c r="AT3" i="1"/>
  <c r="AT4" i="1"/>
  <c r="AU6" i="1"/>
  <c r="AU5" i="1"/>
  <c r="AT5" i="1"/>
  <c r="AT6" i="1"/>
</calcChain>
</file>

<file path=xl/sharedStrings.xml><?xml version="1.0" encoding="utf-8"?>
<sst xmlns="http://schemas.openxmlformats.org/spreadsheetml/2006/main" count="165" uniqueCount="104">
  <si>
    <t>Code</t>
  </si>
  <si>
    <t>Date</t>
  </si>
  <si>
    <t>What</t>
  </si>
  <si>
    <t>Take home</t>
  </si>
  <si>
    <t>Protocol</t>
  </si>
  <si>
    <t>Exfoliation time</t>
  </si>
  <si>
    <t>Exfoliation speed</t>
  </si>
  <si>
    <t>TEG batch</t>
  </si>
  <si>
    <t>60 min</t>
  </si>
  <si>
    <t>TEG:PU</t>
  </si>
  <si>
    <t>TEG (g)</t>
  </si>
  <si>
    <t>PU (g)</t>
  </si>
  <si>
    <t>Neorez (g) (33% PU)</t>
  </si>
  <si>
    <t>EC (g)</t>
  </si>
  <si>
    <t>Dowanol PnB</t>
  </si>
  <si>
    <t>Protocol Graphene Ink PU with EC- updated 2020-07-03</t>
  </si>
  <si>
    <t>EC wt%</t>
  </si>
  <si>
    <t>TEG wt%</t>
  </si>
  <si>
    <t>Exfoliation</t>
  </si>
  <si>
    <t>Solvent</t>
  </si>
  <si>
    <t>EtOH:EtAC 1:4</t>
  </si>
  <si>
    <t>Dowanol</t>
  </si>
  <si>
    <t>Exfoliation solvent</t>
  </si>
  <si>
    <t>Solvent volume (mL)</t>
  </si>
  <si>
    <t>Mass (g)</t>
  </si>
  <si>
    <t>TEG</t>
  </si>
  <si>
    <t>Densities</t>
  </si>
  <si>
    <t>PU</t>
  </si>
  <si>
    <t>EC</t>
  </si>
  <si>
    <t>Graphene</t>
  </si>
  <si>
    <t>Source: wu2020 (not sure whether it can be trusted)</t>
  </si>
  <si>
    <t>Solvent (g)</t>
  </si>
  <si>
    <t>Solids (wt%)</t>
  </si>
  <si>
    <t>EC (wt%)</t>
  </si>
  <si>
    <t>GNP (wt%)</t>
  </si>
  <si>
    <t>PU (wt%)</t>
  </si>
  <si>
    <t>G (v%)</t>
  </si>
  <si>
    <t>Ink</t>
  </si>
  <si>
    <t>Static viscosity (0.01 S^-1)</t>
  </si>
  <si>
    <t>Intermediate viscosity (1 s^-1)</t>
  </si>
  <si>
    <t>100 s^-1 viscosity</t>
  </si>
  <si>
    <t>Dynamic viscosity (1000 S^-1)</t>
  </si>
  <si>
    <t>Inclination viscosity (1 - 100 s^-1)</t>
  </si>
  <si>
    <t>Mean [Ω/□ mil]</t>
  </si>
  <si>
    <t>St. dev [(Ω/□ mil]</t>
  </si>
  <si>
    <t>Mean [µm]</t>
  </si>
  <si>
    <t>St. dev [µm]</t>
  </si>
  <si>
    <t>Mean [Pa.s]</t>
  </si>
  <si>
    <t>St. dev [Pa.s]</t>
  </si>
  <si>
    <t>Mean</t>
  </si>
  <si>
    <t>St. dev</t>
  </si>
  <si>
    <t>Printability</t>
  </si>
  <si>
    <t>EtOH:EtAc = 1:4</t>
  </si>
  <si>
    <t>Solvent vol (mL)</t>
  </si>
  <si>
    <t>Neorez mixing time (min)</t>
  </si>
  <si>
    <t>Dowanol mixing time (min)</t>
  </si>
  <si>
    <t>7000 rpm</t>
  </si>
  <si>
    <t>#9 mortar expansion</t>
  </si>
  <si>
    <t>LH-PU14</t>
  </si>
  <si>
    <t>LH-PU15</t>
  </si>
  <si>
    <t>Difference in static viscosity between 13 and 14 is very similar to adding 10 mL to LH-PU6 in the dilution experiment. :)</t>
  </si>
  <si>
    <t>100 or 110 mL solvent?</t>
  </si>
  <si>
    <t>LH-VTT1</t>
  </si>
  <si>
    <t>Same as LH-PU14</t>
  </si>
  <si>
    <t>LH-VTT2</t>
  </si>
  <si>
    <t>Dry layer thickness (baseline) (on glass with 120 um doctor blade)</t>
  </si>
  <si>
    <t>Sheet resistance (on glass with 120 um doctor blade)</t>
  </si>
  <si>
    <t>Porosity</t>
  </si>
  <si>
    <t>%</t>
  </si>
  <si>
    <t>Solids (v%)</t>
  </si>
  <si>
    <t>CV-PU1</t>
  </si>
  <si>
    <t>Ink density (g/mL)</t>
  </si>
  <si>
    <t>Porosity (based on 80 um)</t>
  </si>
  <si>
    <t>Solids density (g/mL)</t>
  </si>
  <si>
    <t>0mL solvent</t>
  </si>
  <si>
    <t>5mL solvent</t>
  </si>
  <si>
    <t>10mL solvent</t>
  </si>
  <si>
    <t>15mL solvent</t>
  </si>
  <si>
    <t>20mL solvent</t>
  </si>
  <si>
    <t>25mL solvent</t>
  </si>
  <si>
    <t>30mL solvent</t>
  </si>
  <si>
    <t>Dry printed conductor</t>
  </si>
  <si>
    <t>Solids removed (g)</t>
  </si>
  <si>
    <t>Settling and/or filtration (assume removal TEG:EC = 10:1)</t>
  </si>
  <si>
    <t>Remaining EC (g)</t>
  </si>
  <si>
    <t>Remaining GNP (g)</t>
  </si>
  <si>
    <t>Ethanol added</t>
  </si>
  <si>
    <t>LH-PU20</t>
  </si>
  <si>
    <t>Remake of LH-PU14 for missing data manuscript (printing @ Holst Centre on 14 dec 2021 successful)</t>
  </si>
  <si>
    <t>First ink made with Coen Vonk for 3D printer. He most likely added 100 mL instead of 90 mL solvent</t>
  </si>
  <si>
    <t>Mixer</t>
  </si>
  <si>
    <t>GNP [mg/mL]</t>
  </si>
  <si>
    <t>GNP</t>
  </si>
  <si>
    <t>1 layer</t>
  </si>
  <si>
    <t>20 layers</t>
  </si>
  <si>
    <t>xG M-5</t>
  </si>
  <si>
    <t>120 - 150</t>
  </si>
  <si>
    <r>
      <t xml:space="preserve">For </t>
    </r>
    <r>
      <rPr>
        <b/>
        <sz val="11"/>
        <color theme="1"/>
        <rFont val="Calibri"/>
        <family val="2"/>
        <scheme val="minor"/>
      </rPr>
      <t>surfactant per surface area</t>
    </r>
    <r>
      <rPr>
        <sz val="11"/>
        <color theme="1"/>
        <rFont val="Calibri"/>
        <family val="2"/>
        <scheme val="minor"/>
      </rPr>
      <t>, assume that it is the same for TEG as for GNP M5 (0.3 m2/mg). This obviously might not be true.</t>
    </r>
  </si>
  <si>
    <t>Surfactant [mg/mL]</t>
  </si>
  <si>
    <t>0 (background)</t>
  </si>
  <si>
    <t>∞</t>
  </si>
  <si>
    <t>Max surface area [m2/mL]</t>
  </si>
  <si>
    <t>Surfactant [mg/m2]</t>
  </si>
  <si>
    <r>
      <t>SSA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/g]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</si>
</sst>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/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0" xfId="0" applyFill="1" applyBorder="1"/>
    <xf numFmtId="2" fontId="0" fillId="0" borderId="0" xfId="0" applyNumberFormat="1"/>
    <xf numFmtId="164" fontId="0" fillId="0" borderId="0" xfId="0" applyNumberFormat="1"/>
    <xf numFmtId="164" fontId="0" fillId="0" borderId="0" xfId="0" applyNumberFormat="1" applyBorder="1"/>
    <xf numFmtId="2" fontId="0" fillId="0" borderId="0" xfId="0" applyNumberFormat="1" applyBorder="1"/>
    <xf numFmtId="164" fontId="0" fillId="0" borderId="3" xfId="0" applyNumberForma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0" fillId="0" borderId="11" xfId="0" applyBorder="1"/>
    <xf numFmtId="2" fontId="0" fillId="0" borderId="11" xfId="0" applyNumberFormat="1" applyBorder="1"/>
    <xf numFmtId="0" fontId="0" fillId="0" borderId="13" xfId="0" applyBorder="1"/>
    <xf numFmtId="0" fontId="0" fillId="0" borderId="14" xfId="0" applyBorder="1"/>
    <xf numFmtId="2" fontId="0" fillId="0" borderId="14" xfId="0" applyNumberFormat="1" applyBorder="1"/>
    <xf numFmtId="2" fontId="0" fillId="0" borderId="13" xfId="0" applyNumberFormat="1" applyBorder="1"/>
    <xf numFmtId="0" fontId="0" fillId="0" borderId="12" xfId="0" applyBorder="1"/>
    <xf numFmtId="164" fontId="0" fillId="0" borderId="11" xfId="0" applyNumberFormat="1" applyBorder="1"/>
    <xf numFmtId="164" fontId="0" fillId="0" borderId="12" xfId="0" applyNumberFormat="1" applyBorder="1"/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0" fillId="0" borderId="15" xfId="0" applyBorder="1"/>
    <xf numFmtId="164" fontId="0" fillId="0" borderId="13" xfId="0" applyNumberFormat="1" applyBorder="1"/>
    <xf numFmtId="164" fontId="0" fillId="0" borderId="15" xfId="0" applyNumberFormat="1" applyBorder="1"/>
    <xf numFmtId="2" fontId="0" fillId="2" borderId="0" xfId="0" applyNumberFormat="1" applyFill="1" applyBorder="1"/>
    <xf numFmtId="0" fontId="0" fillId="2" borderId="0" xfId="0" applyFill="1" applyBorder="1"/>
    <xf numFmtId="164" fontId="0" fillId="2" borderId="0" xfId="0" applyNumberFormat="1" applyFill="1" applyBorder="1"/>
    <xf numFmtId="2" fontId="0" fillId="3" borderId="0" xfId="0" applyNumberFormat="1" applyFill="1" applyBorder="1"/>
    <xf numFmtId="0" fontId="0" fillId="4" borderId="1" xfId="0" applyFill="1" applyBorder="1"/>
    <xf numFmtId="0" fontId="0" fillId="0" borderId="16" xfId="0" applyBorder="1"/>
    <xf numFmtId="0" fontId="1" fillId="0" borderId="17" xfId="0" applyFont="1" applyBorder="1" applyAlignment="1">
      <alignment horizontal="center"/>
    </xf>
    <xf numFmtId="0" fontId="1" fillId="0" borderId="18" xfId="0" applyFont="1" applyBorder="1"/>
    <xf numFmtId="165" fontId="0" fillId="0" borderId="20" xfId="0" applyNumberFormat="1" applyBorder="1"/>
    <xf numFmtId="165" fontId="0" fillId="0" borderId="19" xfId="0" applyNumberFormat="1" applyBorder="1"/>
    <xf numFmtId="1" fontId="0" fillId="0" borderId="12" xfId="0" applyNumberFormat="1" applyBorder="1"/>
    <xf numFmtId="1" fontId="0" fillId="0" borderId="15" xfId="0" applyNumberFormat="1" applyBorder="1"/>
    <xf numFmtId="164" fontId="0" fillId="2" borderId="12" xfId="0" applyNumberFormat="1" applyFill="1" applyBorder="1"/>
    <xf numFmtId="164" fontId="0" fillId="2" borderId="14" xfId="0" applyNumberFormat="1" applyFill="1" applyBorder="1"/>
    <xf numFmtId="164" fontId="0" fillId="2" borderId="15" xfId="0" applyNumberFormat="1" applyFill="1" applyBorder="1"/>
    <xf numFmtId="1" fontId="0" fillId="0" borderId="0" xfId="0" applyNumberFormat="1" applyBorder="1"/>
    <xf numFmtId="1" fontId="0" fillId="0" borderId="14" xfId="0" applyNumberFormat="1" applyBorder="1"/>
    <xf numFmtId="0" fontId="0" fillId="0" borderId="0" xfId="0" applyFont="1"/>
    <xf numFmtId="0" fontId="0" fillId="0" borderId="0" xfId="0" applyFont="1" applyFill="1"/>
    <xf numFmtId="0" fontId="0" fillId="0" borderId="1" xfId="0" applyFill="1" applyBorder="1"/>
    <xf numFmtId="0" fontId="1" fillId="0" borderId="6" xfId="0" applyFont="1" applyBorder="1" applyAlignment="1">
      <alignment horizontal="center"/>
    </xf>
    <xf numFmtId="0" fontId="0" fillId="0" borderId="19" xfId="0" applyBorder="1"/>
    <xf numFmtId="0" fontId="1" fillId="0" borderId="1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164" fontId="0" fillId="2" borderId="19" xfId="0" applyNumberFormat="1" applyFill="1" applyBorder="1"/>
    <xf numFmtId="164" fontId="0" fillId="0" borderId="19" xfId="0" applyNumberFormat="1" applyBorder="1"/>
    <xf numFmtId="0" fontId="0" fillId="0" borderId="20" xfId="0" applyBorder="1"/>
    <xf numFmtId="2" fontId="0" fillId="2" borderId="19" xfId="0" applyNumberFormat="1" applyFill="1" applyBorder="1"/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2" fontId="0" fillId="2" borderId="11" xfId="0" applyNumberFormat="1" applyFill="1" applyBorder="1"/>
    <xf numFmtId="2" fontId="0" fillId="2" borderId="12" xfId="0" applyNumberFormat="1" applyFill="1" applyBorder="1"/>
    <xf numFmtId="164" fontId="0" fillId="2" borderId="11" xfId="0" applyNumberFormat="1" applyFill="1" applyBorder="1"/>
    <xf numFmtId="164" fontId="0" fillId="2" borderId="13" xfId="0" applyNumberFormat="1" applyFill="1" applyBorder="1"/>
    <xf numFmtId="0" fontId="0" fillId="2" borderId="12" xfId="0" applyFill="1" applyBorder="1"/>
    <xf numFmtId="12" fontId="0" fillId="2" borderId="0" xfId="0" applyNumberFormat="1" applyFill="1" applyBorder="1"/>
    <xf numFmtId="164" fontId="0" fillId="5" borderId="0" xfId="0" applyNumberFormat="1" applyFill="1" applyBorder="1"/>
    <xf numFmtId="0" fontId="0" fillId="5" borderId="0" xfId="0" applyFill="1" applyBorder="1"/>
    <xf numFmtId="2" fontId="0" fillId="5" borderId="0" xfId="0" applyNumberFormat="1" applyFill="1" applyBorder="1"/>
    <xf numFmtId="2" fontId="0" fillId="5" borderId="19" xfId="0" applyNumberFormat="1" applyFill="1" applyBorder="1"/>
    <xf numFmtId="2" fontId="0" fillId="5" borderId="11" xfId="0" applyNumberFormat="1" applyFill="1" applyBorder="1"/>
    <xf numFmtId="2" fontId="0" fillId="5" borderId="12" xfId="0" applyNumberFormat="1" applyFill="1" applyBorder="1"/>
    <xf numFmtId="0" fontId="0" fillId="0" borderId="20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27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25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C2D7F-8B3A-4F90-8B67-C32462B45642}">
  <sheetPr>
    <pageSetUpPr fitToPage="1"/>
  </sheetPr>
  <dimension ref="A1:BG49"/>
  <sheetViews>
    <sheetView tabSelected="1" zoomScale="80" zoomScaleNormal="80" workbookViewId="0">
      <pane xSplit="1" topLeftCell="B1" activePane="topRight" state="frozen"/>
      <selection pane="topRight" activeCell="G14" sqref="G14"/>
    </sheetView>
  </sheetViews>
  <sheetFormatPr defaultRowHeight="15" x14ac:dyDescent="0.25"/>
  <cols>
    <col min="1" max="1" width="22.42578125" customWidth="1"/>
    <col min="2" max="2" width="13.140625" customWidth="1"/>
    <col min="3" max="4" width="18.28515625" customWidth="1"/>
    <col min="5" max="6" width="14.85546875" customWidth="1"/>
    <col min="7" max="7" width="15.5703125" customWidth="1"/>
    <col min="8" max="8" width="12.42578125" customWidth="1"/>
    <col min="9" max="9" width="11.5703125" customWidth="1"/>
    <col min="10" max="11" width="8.28515625" customWidth="1"/>
    <col min="12" max="12" width="18.140625" customWidth="1"/>
    <col min="13" max="13" width="15.140625" customWidth="1"/>
    <col min="14" max="14" width="15.140625" style="16" customWidth="1"/>
    <col min="15" max="18" width="15.140625" style="4" customWidth="1"/>
    <col min="19" max="19" width="15.140625" style="22" customWidth="1"/>
    <col min="20" max="20" width="23.5703125" customWidth="1"/>
    <col min="21" max="21" width="26.42578125" customWidth="1"/>
    <col min="22" max="22" width="11.42578125" customWidth="1"/>
    <col min="23" max="23" width="11.140625" customWidth="1"/>
    <col min="24" max="26" width="18.28515625" customWidth="1"/>
    <col min="27" max="28" width="11.140625" customWidth="1"/>
    <col min="29" max="29" width="10.42578125" style="9" customWidth="1"/>
    <col min="30" max="30" width="10.140625" customWidth="1"/>
    <col min="31" max="31" width="12.85546875" style="8" customWidth="1"/>
    <col min="32" max="36" width="18.28515625" customWidth="1"/>
    <col min="37" max="38" width="18.28515625" style="52" customWidth="1"/>
    <col min="39" max="41" width="18.28515625" style="4" customWidth="1"/>
    <col min="42" max="45" width="18.28515625" customWidth="1"/>
    <col min="46" max="47" width="18.28515625" style="52" customWidth="1"/>
    <col min="48" max="50" width="18.28515625" customWidth="1"/>
    <col min="51" max="51" width="13.7109375" customWidth="1"/>
    <col min="52" max="52" width="18.28515625" customWidth="1"/>
    <col min="53" max="53" width="13.140625" customWidth="1"/>
    <col min="54" max="54" width="18.28515625" customWidth="1"/>
    <col min="55" max="55" width="13.85546875" customWidth="1"/>
    <col min="56" max="56" width="29.42578125" customWidth="1"/>
    <col min="57" max="57" width="13.140625" customWidth="1"/>
  </cols>
  <sheetData>
    <row r="1" spans="1:59" x14ac:dyDescent="0.25">
      <c r="A1" s="27"/>
      <c r="B1" s="26"/>
      <c r="C1" s="26"/>
      <c r="D1" s="26"/>
      <c r="E1" s="92" t="s">
        <v>18</v>
      </c>
      <c r="F1" s="93"/>
      <c r="G1" s="93"/>
      <c r="H1" s="93"/>
      <c r="I1" s="93"/>
      <c r="J1" s="93"/>
      <c r="K1" s="93"/>
      <c r="L1" s="93"/>
      <c r="M1" s="94"/>
      <c r="N1" s="99" t="s">
        <v>83</v>
      </c>
      <c r="O1" s="93"/>
      <c r="P1" s="93"/>
      <c r="Q1" s="93"/>
      <c r="R1" s="93"/>
      <c r="S1" s="100"/>
      <c r="T1" s="26"/>
      <c r="U1" s="26"/>
      <c r="V1" s="95" t="s">
        <v>37</v>
      </c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7"/>
      <c r="AJ1" s="51"/>
      <c r="AK1" s="37"/>
      <c r="AL1" s="37"/>
      <c r="AM1" s="98" t="s">
        <v>81</v>
      </c>
      <c r="AN1" s="96"/>
      <c r="AO1" s="97"/>
      <c r="AP1" s="96" t="s">
        <v>66</v>
      </c>
      <c r="AQ1" s="97"/>
      <c r="AR1" s="96" t="s">
        <v>65</v>
      </c>
      <c r="AS1" s="96"/>
      <c r="AT1" s="37" t="s">
        <v>67</v>
      </c>
      <c r="AU1" s="37" t="s">
        <v>72</v>
      </c>
      <c r="AV1" s="98" t="s">
        <v>38</v>
      </c>
      <c r="AW1" s="97"/>
      <c r="AX1" s="98" t="s">
        <v>39</v>
      </c>
      <c r="AY1" s="97"/>
      <c r="AZ1" s="98" t="s">
        <v>40</v>
      </c>
      <c r="BA1" s="97"/>
      <c r="BB1" s="98" t="s">
        <v>41</v>
      </c>
      <c r="BC1" s="96"/>
      <c r="BD1" s="37" t="s">
        <v>42</v>
      </c>
      <c r="BE1" s="96" t="s">
        <v>51</v>
      </c>
      <c r="BF1" s="97"/>
      <c r="BG1" s="2" t="s">
        <v>3</v>
      </c>
    </row>
    <row r="2" spans="1:59" ht="15.75" thickBot="1" x14ac:dyDescent="0.3">
      <c r="A2" s="54" t="s">
        <v>0</v>
      </c>
      <c r="B2" s="56" t="s">
        <v>1</v>
      </c>
      <c r="C2" s="56" t="s">
        <v>2</v>
      </c>
      <c r="D2" s="56" t="s">
        <v>4</v>
      </c>
      <c r="E2" s="57" t="s">
        <v>5</v>
      </c>
      <c r="F2" s="56" t="s">
        <v>90</v>
      </c>
      <c r="G2" s="56" t="s">
        <v>6</v>
      </c>
      <c r="H2" s="58" t="s">
        <v>16</v>
      </c>
      <c r="I2" s="58" t="s">
        <v>17</v>
      </c>
      <c r="J2" s="56" t="s">
        <v>13</v>
      </c>
      <c r="K2" s="56" t="s">
        <v>10</v>
      </c>
      <c r="L2" s="56" t="s">
        <v>22</v>
      </c>
      <c r="M2" s="56" t="s">
        <v>53</v>
      </c>
      <c r="N2" s="54" t="s">
        <v>82</v>
      </c>
      <c r="O2" s="56" t="s">
        <v>86</v>
      </c>
      <c r="P2" s="56" t="s">
        <v>84</v>
      </c>
      <c r="Q2" s="56" t="s">
        <v>85</v>
      </c>
      <c r="R2" s="56" t="s">
        <v>16</v>
      </c>
      <c r="S2" s="55" t="s">
        <v>17</v>
      </c>
      <c r="T2" s="56" t="s">
        <v>54</v>
      </c>
      <c r="U2" s="56" t="s">
        <v>55</v>
      </c>
      <c r="V2" s="57" t="s">
        <v>7</v>
      </c>
      <c r="W2" s="56" t="s">
        <v>9</v>
      </c>
      <c r="X2" s="56" t="s">
        <v>12</v>
      </c>
      <c r="Y2" s="56" t="s">
        <v>19</v>
      </c>
      <c r="Z2" s="56" t="s">
        <v>23</v>
      </c>
      <c r="AA2" s="56" t="s">
        <v>10</v>
      </c>
      <c r="AB2" s="56" t="s">
        <v>13</v>
      </c>
      <c r="AC2" s="59" t="s">
        <v>31</v>
      </c>
      <c r="AD2" s="56" t="s">
        <v>11</v>
      </c>
      <c r="AE2" s="60" t="s">
        <v>32</v>
      </c>
      <c r="AF2" s="56" t="s">
        <v>33</v>
      </c>
      <c r="AG2" s="56" t="s">
        <v>34</v>
      </c>
      <c r="AH2" s="56" t="s">
        <v>35</v>
      </c>
      <c r="AI2" s="55" t="s">
        <v>36</v>
      </c>
      <c r="AJ2" s="56" t="s">
        <v>69</v>
      </c>
      <c r="AK2" s="53" t="s">
        <v>71</v>
      </c>
      <c r="AL2" s="53" t="s">
        <v>73</v>
      </c>
      <c r="AM2" s="54" t="s">
        <v>34</v>
      </c>
      <c r="AN2" s="56" t="s">
        <v>35</v>
      </c>
      <c r="AO2" s="55" t="s">
        <v>33</v>
      </c>
      <c r="AP2" s="56" t="s">
        <v>43</v>
      </c>
      <c r="AQ2" s="55" t="s">
        <v>44</v>
      </c>
      <c r="AR2" s="56" t="s">
        <v>45</v>
      </c>
      <c r="AS2" s="56" t="s">
        <v>46</v>
      </c>
      <c r="AT2" s="53" t="s">
        <v>68</v>
      </c>
      <c r="AU2" s="53" t="s">
        <v>68</v>
      </c>
      <c r="AV2" s="56" t="s">
        <v>47</v>
      </c>
      <c r="AW2" s="55" t="s">
        <v>48</v>
      </c>
      <c r="AX2" s="13" t="s">
        <v>47</v>
      </c>
      <c r="AY2" s="14" t="s">
        <v>48</v>
      </c>
      <c r="AZ2" s="13" t="s">
        <v>47</v>
      </c>
      <c r="BA2" s="14" t="s">
        <v>48</v>
      </c>
      <c r="BB2" s="13" t="s">
        <v>47</v>
      </c>
      <c r="BC2" s="15" t="s">
        <v>48</v>
      </c>
      <c r="BD2" s="38"/>
      <c r="BE2" s="15" t="s">
        <v>49</v>
      </c>
      <c r="BF2" s="14" t="s">
        <v>50</v>
      </c>
    </row>
    <row r="3" spans="1:59" ht="15.75" thickTop="1" x14ac:dyDescent="0.25">
      <c r="A3" s="49" t="s">
        <v>58</v>
      </c>
      <c r="B3" s="1">
        <v>44145</v>
      </c>
      <c r="C3" s="48"/>
      <c r="D3" t="s">
        <v>15</v>
      </c>
      <c r="E3" s="3" t="s">
        <v>8</v>
      </c>
      <c r="F3" s="4"/>
      <c r="G3" s="4" t="s">
        <v>56</v>
      </c>
      <c r="H3" s="31">
        <f>100*J3/(K3+J3+M3*NumbersCalc!$E$7)</f>
        <v>0.11340568616110412</v>
      </c>
      <c r="I3" s="32">
        <f>100*K3/(K3+J3+M3*NumbersCalc!$E$7)</f>
        <v>1.1340568616110411</v>
      </c>
      <c r="J3">
        <v>0.5</v>
      </c>
      <c r="K3">
        <v>5</v>
      </c>
      <c r="L3" s="4" t="s">
        <v>20</v>
      </c>
      <c r="M3" s="4">
        <v>500</v>
      </c>
      <c r="P3" s="32"/>
      <c r="Q3" s="32"/>
      <c r="R3" s="32"/>
      <c r="S3" s="71"/>
      <c r="T3">
        <v>5</v>
      </c>
      <c r="U3">
        <v>10</v>
      </c>
      <c r="V3" s="35" t="s">
        <v>57</v>
      </c>
      <c r="W3" s="72">
        <f t="shared" ref="W3:W13" si="0">AA3/(1/3*X3)</f>
        <v>0.33333333333333331</v>
      </c>
      <c r="X3" s="7">
        <v>45</v>
      </c>
      <c r="Y3" s="7" t="s">
        <v>14</v>
      </c>
      <c r="Z3" s="7">
        <v>110</v>
      </c>
      <c r="AA3" s="7">
        <v>5</v>
      </c>
      <c r="AB3" s="7">
        <f t="shared" ref="AB3:AB14" si="1">J3</f>
        <v>0.5</v>
      </c>
      <c r="AC3" s="73">
        <f>Z3*NumbersCalc!$E$3</f>
        <v>96.69</v>
      </c>
      <c r="AD3" s="74">
        <f t="shared" ref="AD3" si="2">X3/3</f>
        <v>15</v>
      </c>
      <c r="AE3" s="75">
        <f t="shared" ref="AE3:AE22" si="3">100*(AB3+AA3+AD3)/(AB3+AA3+AD3+AC3)</f>
        <v>17.492960150183464</v>
      </c>
      <c r="AF3" s="75">
        <f t="shared" ref="AF3:AF22" si="4">100*(AB3)/(AB3+AA3+AD3+AC3)</f>
        <v>0.42665756463862103</v>
      </c>
      <c r="AG3" s="75">
        <f t="shared" ref="AG3:AG22" si="5">100*(AA3)/(AB3+AA3+AD3+AC3)</f>
        <v>4.2665756463862108</v>
      </c>
      <c r="AH3" s="75">
        <f t="shared" ref="AH3:AH22" si="6">100*(AD3)/(AB3+AA3+AD3+AC3)</f>
        <v>12.799726939158631</v>
      </c>
      <c r="AI3" s="73">
        <f>100*(AA3/NumbersCalc!$E$6)/(AB3/NumbersCalc!$E$5+AA3/NumbersCalc!$E$6+AD3/NumbersCalc!$E$4+AC3/NumbersCalc!$E$3)</f>
        <v>1.7407237746220796</v>
      </c>
      <c r="AJ3" s="73">
        <f>100*(AA3/NumbersCalc!$E$6+AB3/NumbersCalc!$E$5+AD3/NumbersCalc!$E$4)/(J3/NumbersCalc!$E$5+AA3/NumbersCalc!$E$6+AD3/NumbersCalc!$E$4+AC3/NumbersCalc!$E$3)</f>
        <v>13.834173156207056</v>
      </c>
      <c r="AK3" s="76">
        <f>(AA3+AC3+AB3+AD3)/(AA3/NumbersCalc!$E$6+AC3/NumbersCalc!$E$3+'PU inks'!AB3/NumbersCalc!$E$5+'PU inks'!AD3/NumbersCalc!$E$4)</f>
        <v>0.91797938616582675</v>
      </c>
      <c r="AL3" s="76">
        <f>(AA3+AB3+AD3)/(AA3/NumbersCalc!$E$6+'PU inks'!AB3/NumbersCalc!$E$5+'PU inks'!AD3/NumbersCalc!$E$4)</f>
        <v>1.1607615894039733</v>
      </c>
      <c r="AM3" s="77">
        <f t="shared" ref="AM3:AM22" si="7">100*(AA3)/(AB3+AA3+AD3)</f>
        <v>24.390243902439025</v>
      </c>
      <c r="AN3" s="75">
        <f t="shared" ref="AN3:AN22" si="8">100*(AD3)/(AB3+AA3+AD3)</f>
        <v>73.170731707317074</v>
      </c>
      <c r="AO3" s="78">
        <f t="shared" ref="AO3:AO22" si="9">100*(J3)/(AB3+AA3+AD3)</f>
        <v>2.4390243902439024</v>
      </c>
      <c r="AP3" s="46">
        <v>42.10191551781741</v>
      </c>
      <c r="AQ3" s="41">
        <v>4.5432903586984867</v>
      </c>
      <c r="AR3" s="46">
        <v>11.543573013682066</v>
      </c>
      <c r="AS3" s="10">
        <v>0.18746629297801831</v>
      </c>
      <c r="AT3" s="62">
        <f t="shared" ref="AT3:AT4" si="10">(AR3-120*AJ3*0.01)/(AR3)*100</f>
        <v>-43.811693032755628</v>
      </c>
      <c r="AU3" s="62">
        <f t="shared" ref="AU3:AU25" si="11">(AR3-80*AJ3*0.01)/(AR3)*100</f>
        <v>4.1255379781629395</v>
      </c>
      <c r="AV3" s="46">
        <v>4013</v>
      </c>
      <c r="AW3" s="41">
        <v>474.89291424488533</v>
      </c>
      <c r="AX3" s="23">
        <v>88.840500000000006</v>
      </c>
      <c r="AY3" s="24">
        <v>12.066777220948433</v>
      </c>
      <c r="AZ3" s="23">
        <v>3.13165</v>
      </c>
      <c r="BA3" s="24">
        <v>0.10062129496284583</v>
      </c>
      <c r="BB3" s="17">
        <v>0.73000500000000001</v>
      </c>
      <c r="BC3" s="11">
        <v>0.20208404699530333</v>
      </c>
      <c r="BD3" s="40">
        <f t="shared" ref="BD3:BD25" si="12">(LOG10(AZ3)-LOG10(AX3))/(LOG10(100)-LOG10(1))</f>
        <v>-0.72641888785803754</v>
      </c>
      <c r="BE3" s="4"/>
      <c r="BF3" s="22"/>
      <c r="BG3" t="s">
        <v>60</v>
      </c>
    </row>
    <row r="4" spans="1:59" x14ac:dyDescent="0.25">
      <c r="A4" s="49" t="s">
        <v>59</v>
      </c>
      <c r="B4" s="1">
        <v>44146</v>
      </c>
      <c r="C4" s="48" t="s">
        <v>61</v>
      </c>
      <c r="D4" t="s">
        <v>15</v>
      </c>
      <c r="E4" s="3" t="s">
        <v>8</v>
      </c>
      <c r="F4" s="4"/>
      <c r="G4" s="4" t="s">
        <v>56</v>
      </c>
      <c r="H4" s="31">
        <f>100*J4/(K4+J4+M4*NumbersCalc!$E$7)</f>
        <v>0.11340568616110412</v>
      </c>
      <c r="I4" s="32">
        <f>100*K4/(K4+J4+M4*NumbersCalc!$E$7)</f>
        <v>1.1340568616110411</v>
      </c>
      <c r="J4">
        <v>0.5</v>
      </c>
      <c r="K4">
        <v>5</v>
      </c>
      <c r="L4" s="4" t="s">
        <v>20</v>
      </c>
      <c r="M4" s="4">
        <v>500</v>
      </c>
      <c r="P4" s="32"/>
      <c r="Q4" s="32"/>
      <c r="R4" s="32"/>
      <c r="S4" s="71"/>
      <c r="T4">
        <v>5</v>
      </c>
      <c r="U4">
        <v>10</v>
      </c>
      <c r="V4" s="35" t="s">
        <v>57</v>
      </c>
      <c r="W4" s="72">
        <f t="shared" si="0"/>
        <v>0.33333333333333331</v>
      </c>
      <c r="X4" s="7">
        <v>45</v>
      </c>
      <c r="Y4" s="7" t="s">
        <v>14</v>
      </c>
      <c r="Z4" s="7">
        <v>110</v>
      </c>
      <c r="AA4" s="7">
        <v>5</v>
      </c>
      <c r="AB4" s="7">
        <f t="shared" si="1"/>
        <v>0.5</v>
      </c>
      <c r="AC4" s="33">
        <f>Z4*NumbersCalc!$E$3</f>
        <v>96.69</v>
      </c>
      <c r="AD4" s="32">
        <f t="shared" ref="AD4" si="13">X4/3</f>
        <v>15</v>
      </c>
      <c r="AE4" s="31">
        <f t="shared" si="3"/>
        <v>17.492960150183464</v>
      </c>
      <c r="AF4" s="31">
        <f t="shared" si="4"/>
        <v>0.42665756463862103</v>
      </c>
      <c r="AG4" s="31">
        <f t="shared" si="5"/>
        <v>4.2665756463862108</v>
      </c>
      <c r="AH4" s="31">
        <f t="shared" si="6"/>
        <v>12.799726939158631</v>
      </c>
      <c r="AI4" s="33">
        <f>100*(AA4/NumbersCalc!$E$6)/(AB4/NumbersCalc!$E$5+AA4/NumbersCalc!$E$6+AD4/NumbersCalc!$E$4+AC4/NumbersCalc!$E$3)</f>
        <v>1.7407237746220796</v>
      </c>
      <c r="AJ4" s="33">
        <f>100*(AA4/NumbersCalc!$E$6+AB4/NumbersCalc!$E$5+AD4/NumbersCalc!$E$4)/(J4/NumbersCalc!$E$5+AA4/NumbersCalc!$E$6+AD4/NumbersCalc!$E$4+AC4/NumbersCalc!$E$3)</f>
        <v>13.834173156207056</v>
      </c>
      <c r="AK4" s="64">
        <f>(AA4+AC4+AB4+AD4)/(AA4/NumbersCalc!$E$6+AC4/NumbersCalc!$E$3+'PU inks'!AB4/NumbersCalc!$E$5+'PU inks'!AD4/NumbersCalc!$E$4)</f>
        <v>0.91797938616582675</v>
      </c>
      <c r="AL4" s="64">
        <f>(AA4+AB4+AD4)/(AA4/NumbersCalc!$E$6+'PU inks'!AB4/NumbersCalc!$E$5+'PU inks'!AD4/NumbersCalc!$E$4)</f>
        <v>1.1607615894039733</v>
      </c>
      <c r="AM4" s="67">
        <f t="shared" si="7"/>
        <v>24.390243902439025</v>
      </c>
      <c r="AN4" s="31">
        <f t="shared" si="8"/>
        <v>73.170731707317074</v>
      </c>
      <c r="AO4" s="68">
        <f t="shared" si="9"/>
        <v>2.4390243902439024</v>
      </c>
      <c r="AP4" s="46">
        <v>29.513061084893366</v>
      </c>
      <c r="AQ4" s="41">
        <v>2.7857429550981805</v>
      </c>
      <c r="AR4" s="46">
        <v>8.836504092500407</v>
      </c>
      <c r="AS4" s="10">
        <v>0.6493837684367797</v>
      </c>
      <c r="AT4" s="62">
        <f t="shared" si="10"/>
        <v>-87.868501091261237</v>
      </c>
      <c r="AU4" s="62">
        <f t="shared" si="11"/>
        <v>-25.245667394174117</v>
      </c>
      <c r="AV4" s="46">
        <v>3729.85</v>
      </c>
      <c r="AW4" s="41">
        <v>690.7726145411383</v>
      </c>
      <c r="AX4" s="23">
        <v>94.778999999999996</v>
      </c>
      <c r="AY4" s="24">
        <v>0.43133513652379402</v>
      </c>
      <c r="AZ4" s="23">
        <v>3.1661999999999999</v>
      </c>
      <c r="BA4" s="24">
        <v>0.2945806850423156</v>
      </c>
      <c r="BB4" s="17">
        <v>0.69873000000000007</v>
      </c>
      <c r="BC4" s="11">
        <v>0.1675418807343409</v>
      </c>
      <c r="BD4" s="40">
        <f t="shared" si="12"/>
        <v>-0.73808688882316353</v>
      </c>
      <c r="BE4" s="4"/>
      <c r="BF4" s="22"/>
    </row>
    <row r="5" spans="1:59" x14ac:dyDescent="0.25">
      <c r="A5" s="49" t="s">
        <v>62</v>
      </c>
      <c r="B5" s="1">
        <v>44200</v>
      </c>
      <c r="C5" s="48" t="s">
        <v>63</v>
      </c>
      <c r="D5" t="s">
        <v>15</v>
      </c>
      <c r="E5" s="3" t="s">
        <v>8</v>
      </c>
      <c r="F5" s="4"/>
      <c r="G5" s="4" t="s">
        <v>56</v>
      </c>
      <c r="H5" s="31">
        <f>100*J5/(K5+J5+M5*NumbersCalc!$E$7)</f>
        <v>0.11340568616110412</v>
      </c>
      <c r="I5" s="32">
        <f>100*K5/(K5+J5+M5*NumbersCalc!$E$7)</f>
        <v>1.1340568616110411</v>
      </c>
      <c r="J5">
        <v>0.5</v>
      </c>
      <c r="K5">
        <v>5</v>
      </c>
      <c r="L5" s="4" t="s">
        <v>20</v>
      </c>
      <c r="M5" s="4">
        <v>500</v>
      </c>
      <c r="P5" s="32"/>
      <c r="Q5" s="32"/>
      <c r="R5" s="32"/>
      <c r="S5" s="71"/>
      <c r="T5">
        <v>5</v>
      </c>
      <c r="U5">
        <v>10</v>
      </c>
      <c r="V5" s="50">
        <v>20201214</v>
      </c>
      <c r="W5" s="72">
        <f t="shared" si="0"/>
        <v>0.33333333333333331</v>
      </c>
      <c r="X5" s="7">
        <v>45</v>
      </c>
      <c r="Y5" s="7" t="s">
        <v>14</v>
      </c>
      <c r="Z5" s="7">
        <v>110</v>
      </c>
      <c r="AA5" s="7">
        <v>5</v>
      </c>
      <c r="AB5" s="7">
        <f t="shared" si="1"/>
        <v>0.5</v>
      </c>
      <c r="AC5" s="33">
        <f>Z5*NumbersCalc!$E$3</f>
        <v>96.69</v>
      </c>
      <c r="AD5" s="32">
        <f>X5/3</f>
        <v>15</v>
      </c>
      <c r="AE5" s="31">
        <f t="shared" si="3"/>
        <v>17.492960150183464</v>
      </c>
      <c r="AF5" s="31">
        <f t="shared" si="4"/>
        <v>0.42665756463862103</v>
      </c>
      <c r="AG5" s="31">
        <f t="shared" si="5"/>
        <v>4.2665756463862108</v>
      </c>
      <c r="AH5" s="31">
        <f t="shared" si="6"/>
        <v>12.799726939158631</v>
      </c>
      <c r="AI5" s="33">
        <f>100*(AA5/NumbersCalc!$E$6)/(AB5/NumbersCalc!$E$5+AA5/NumbersCalc!$E$6+AD5/NumbersCalc!$E$4+AC5/NumbersCalc!$E$3)</f>
        <v>1.7407237746220796</v>
      </c>
      <c r="AJ5" s="33">
        <f>100*(AA5/NumbersCalc!$E$6+AB5/NumbersCalc!$E$5+AD5/NumbersCalc!$E$4)/(J5/NumbersCalc!$E$5+AA5/NumbersCalc!$E$6+AD5/NumbersCalc!$E$4+AC5/NumbersCalc!$E$3)</f>
        <v>13.834173156207056</v>
      </c>
      <c r="AK5" s="64">
        <f>(AA5+AC5+AB5+AD5)/(AA5/NumbersCalc!$E$6+AC5/NumbersCalc!$E$3+'PU inks'!AB5/NumbersCalc!$E$5+'PU inks'!AD5/NumbersCalc!$E$4)</f>
        <v>0.91797938616582675</v>
      </c>
      <c r="AL5" s="64">
        <f>(AA5+AB5+AD5)/(AA5/NumbersCalc!$E$6+'PU inks'!AB5/NumbersCalc!$E$5+'PU inks'!AD5/NumbersCalc!$E$4)</f>
        <v>1.1607615894039733</v>
      </c>
      <c r="AM5" s="67">
        <f t="shared" si="7"/>
        <v>24.390243902439025</v>
      </c>
      <c r="AN5" s="31">
        <f t="shared" si="8"/>
        <v>73.170731707317074</v>
      </c>
      <c r="AO5" s="68">
        <f t="shared" si="9"/>
        <v>2.4390243902439024</v>
      </c>
      <c r="AP5" s="46">
        <v>38.579485523346534</v>
      </c>
      <c r="AQ5" s="41">
        <v>4.3341052789646053</v>
      </c>
      <c r="AR5" s="46">
        <v>8.8287902485482075</v>
      </c>
      <c r="AS5" s="10">
        <v>0.62425013211907154</v>
      </c>
      <c r="AT5" s="62">
        <f>(AR5-120*AJ5*0.01)/(AR5)*100</f>
        <v>-88.032644565072943</v>
      </c>
      <c r="AU5" s="62">
        <f t="shared" si="11"/>
        <v>-25.355096376715252</v>
      </c>
      <c r="AV5" s="46">
        <v>6287.95</v>
      </c>
      <c r="AW5" s="41">
        <v>770.25141674650627</v>
      </c>
      <c r="AX5" s="23">
        <v>113.76</v>
      </c>
      <c r="AY5" s="24">
        <v>0.82024386617639511</v>
      </c>
      <c r="AZ5" s="23">
        <v>3.0630500000000001</v>
      </c>
      <c r="BA5" s="24">
        <v>0.16411948391339762</v>
      </c>
      <c r="BB5" s="17">
        <v>0.52400999999999998</v>
      </c>
      <c r="BC5" s="11">
        <v>3.3785562005093216E-2</v>
      </c>
      <c r="BD5" s="40">
        <f t="shared" si="12"/>
        <v>-0.78491774863613728</v>
      </c>
      <c r="BE5" s="4"/>
      <c r="BF5" s="22"/>
    </row>
    <row r="6" spans="1:59" x14ac:dyDescent="0.25">
      <c r="A6" s="49" t="s">
        <v>64</v>
      </c>
      <c r="B6" s="1">
        <v>44203</v>
      </c>
      <c r="C6" s="48" t="s">
        <v>63</v>
      </c>
      <c r="D6" t="s">
        <v>15</v>
      </c>
      <c r="E6" s="3" t="s">
        <v>8</v>
      </c>
      <c r="F6" s="4"/>
      <c r="G6" s="4" t="s">
        <v>56</v>
      </c>
      <c r="H6" s="31">
        <f>100*J6/(K6+J6+M6*NumbersCalc!$E$7)</f>
        <v>0.11340568616110412</v>
      </c>
      <c r="I6" s="32">
        <f>100*K6/(K6+J6+M6*NumbersCalc!$E$7)</f>
        <v>1.1340568616110411</v>
      </c>
      <c r="J6">
        <v>0.5</v>
      </c>
      <c r="K6">
        <v>5</v>
      </c>
      <c r="L6" s="4" t="s">
        <v>20</v>
      </c>
      <c r="M6" s="4">
        <v>500</v>
      </c>
      <c r="P6" s="32"/>
      <c r="Q6" s="32"/>
      <c r="R6" s="32"/>
      <c r="S6" s="71"/>
      <c r="T6">
        <v>5</v>
      </c>
      <c r="U6">
        <v>10</v>
      </c>
      <c r="V6" s="50">
        <v>20201214</v>
      </c>
      <c r="W6" s="72">
        <f t="shared" si="0"/>
        <v>0.33333333333333331</v>
      </c>
      <c r="X6" s="7">
        <v>45</v>
      </c>
      <c r="Y6" s="7" t="s">
        <v>14</v>
      </c>
      <c r="Z6" s="7">
        <v>110</v>
      </c>
      <c r="AA6" s="7">
        <v>5</v>
      </c>
      <c r="AB6" s="7">
        <f t="shared" si="1"/>
        <v>0.5</v>
      </c>
      <c r="AC6" s="33">
        <f>Z6*NumbersCalc!$E$3</f>
        <v>96.69</v>
      </c>
      <c r="AD6" s="32">
        <f t="shared" ref="AD6:AD7" si="14">X6/3</f>
        <v>15</v>
      </c>
      <c r="AE6" s="31">
        <f t="shared" si="3"/>
        <v>17.492960150183464</v>
      </c>
      <c r="AF6" s="31">
        <f t="shared" si="4"/>
        <v>0.42665756463862103</v>
      </c>
      <c r="AG6" s="31">
        <f t="shared" si="5"/>
        <v>4.2665756463862108</v>
      </c>
      <c r="AH6" s="31">
        <f t="shared" si="6"/>
        <v>12.799726939158631</v>
      </c>
      <c r="AI6" s="33">
        <f>100*(AA6/NumbersCalc!$E$6)/(AB6/NumbersCalc!$E$5+AA6/NumbersCalc!$E$6+AD6/NumbersCalc!$E$4+AC6/NumbersCalc!$E$3)</f>
        <v>1.7407237746220796</v>
      </c>
      <c r="AJ6" s="33">
        <f>100*(AA6/NumbersCalc!$E$6+AB6/NumbersCalc!$E$5+AD6/NumbersCalc!$E$4)/(J6/NumbersCalc!$E$5+AA6/NumbersCalc!$E$6+AD6/NumbersCalc!$E$4+AC6/NumbersCalc!$E$3)</f>
        <v>13.834173156207056</v>
      </c>
      <c r="AK6" s="64">
        <f>(AA6+AC6+AB6+AD6)/(AA6/NumbersCalc!$E$6+AC6/NumbersCalc!$E$3+'PU inks'!AB6/NumbersCalc!$E$5+'PU inks'!AD6/NumbersCalc!$E$4)</f>
        <v>0.91797938616582675</v>
      </c>
      <c r="AL6" s="64">
        <f>(AA6+AB6+AD6)/(AA6/NumbersCalc!$E$6+'PU inks'!AB6/NumbersCalc!$E$5+'PU inks'!AD6/NumbersCalc!$E$4)</f>
        <v>1.1607615894039733</v>
      </c>
      <c r="AM6" s="67">
        <f t="shared" si="7"/>
        <v>24.390243902439025</v>
      </c>
      <c r="AN6" s="31">
        <f t="shared" si="8"/>
        <v>73.170731707317074</v>
      </c>
      <c r="AO6" s="68">
        <f t="shared" si="9"/>
        <v>2.4390243902439024</v>
      </c>
      <c r="AP6" s="46">
        <v>36.097427855706378</v>
      </c>
      <c r="AQ6" s="41">
        <v>2.9035090299792636</v>
      </c>
      <c r="AR6" s="46">
        <v>8.8506054829596206</v>
      </c>
      <c r="AS6" s="10">
        <v>0.50057500284826983</v>
      </c>
      <c r="AT6" s="62">
        <f>(AR6-120*AJ6*0.01)/(AR6)*100</f>
        <v>-87.569176136152151</v>
      </c>
      <c r="AU6" s="62">
        <f t="shared" si="11"/>
        <v>-25.0461174241014</v>
      </c>
      <c r="AV6" s="46">
        <v>2732.05</v>
      </c>
      <c r="AW6" s="41">
        <v>341.3204432787465</v>
      </c>
      <c r="AX6" s="23">
        <v>59.689500000000002</v>
      </c>
      <c r="AY6" s="24">
        <v>7.9903066274079879E-2</v>
      </c>
      <c r="AZ6" s="23">
        <v>3.2918000000000003</v>
      </c>
      <c r="BA6" s="24">
        <v>3.1536962440919955E-2</v>
      </c>
      <c r="BB6" s="17">
        <v>0.9228599999999999</v>
      </c>
      <c r="BC6" s="11">
        <v>2.538513344459704E-2</v>
      </c>
      <c r="BD6" s="40">
        <f t="shared" si="12"/>
        <v>-0.62923225003103922</v>
      </c>
      <c r="BE6" s="4"/>
      <c r="BF6" s="22"/>
    </row>
    <row r="7" spans="1:59" x14ac:dyDescent="0.25">
      <c r="A7" s="49" t="s">
        <v>70</v>
      </c>
      <c r="B7" s="1">
        <v>44221</v>
      </c>
      <c r="C7" s="48" t="s">
        <v>89</v>
      </c>
      <c r="E7" s="3" t="s">
        <v>8</v>
      </c>
      <c r="F7" s="4"/>
      <c r="G7" s="4" t="s">
        <v>56</v>
      </c>
      <c r="H7" s="31">
        <f>100*J7/(K7+J7+M7*NumbersCalc!$E$7)</f>
        <v>0.11340568616110412</v>
      </c>
      <c r="I7" s="32">
        <f>100*K7/(K7+J7+M7*NumbersCalc!$E$7)</f>
        <v>1.1340568616110411</v>
      </c>
      <c r="J7">
        <v>0.5</v>
      </c>
      <c r="K7">
        <v>5</v>
      </c>
      <c r="L7" t="s">
        <v>20</v>
      </c>
      <c r="M7" s="4">
        <v>500</v>
      </c>
      <c r="P7" s="32"/>
      <c r="Q7" s="32"/>
      <c r="R7" s="32"/>
      <c r="S7" s="71"/>
      <c r="T7">
        <v>5</v>
      </c>
      <c r="U7">
        <v>10</v>
      </c>
      <c r="V7" s="50">
        <v>20201214</v>
      </c>
      <c r="W7" s="72">
        <f t="shared" si="0"/>
        <v>0.33333333333333331</v>
      </c>
      <c r="X7" s="7">
        <v>45</v>
      </c>
      <c r="Y7" s="7" t="s">
        <v>14</v>
      </c>
      <c r="Z7" s="7">
        <v>90</v>
      </c>
      <c r="AA7" s="7">
        <v>5</v>
      </c>
      <c r="AB7" s="7">
        <f t="shared" si="1"/>
        <v>0.5</v>
      </c>
      <c r="AC7" s="33">
        <f>Z7*NumbersCalc!$E$3</f>
        <v>79.11</v>
      </c>
      <c r="AD7" s="32">
        <f t="shared" si="14"/>
        <v>15</v>
      </c>
      <c r="AE7" s="31">
        <f t="shared" si="3"/>
        <v>20.580263025800623</v>
      </c>
      <c r="AF7" s="31">
        <f t="shared" si="4"/>
        <v>0.50195763477562494</v>
      </c>
      <c r="AG7" s="31">
        <f t="shared" si="5"/>
        <v>5.0195763477562494</v>
      </c>
      <c r="AH7" s="31">
        <f t="shared" si="6"/>
        <v>15.058729043268748</v>
      </c>
      <c r="AI7" s="33">
        <f>100*(AA7/NumbersCalc!$E$6)/(AB7/NumbersCalc!$E$5+AA7/NumbersCalc!$E$6+AD7/NumbersCalc!$E$4+AC7/NumbersCalc!$E$3)</f>
        <v>2.0640956002172732</v>
      </c>
      <c r="AJ7" s="33">
        <f>100*(AA7/NumbersCalc!$E$6+AB7/NumbersCalc!$E$5+AD7/NumbersCalc!$E$4)/(J7/NumbersCalc!$E$5+AA7/NumbersCalc!$E$6+AD7/NumbersCalc!$E$4+AC7/NumbersCalc!$E$3)</f>
        <v>16.404128191200435</v>
      </c>
      <c r="AK7" s="64">
        <f>(AA7+AC7+AB7+AD7)/(AA7/NumbersCalc!$E$6+AC7/NumbersCalc!$E$3+'PU inks'!AB7/NumbersCalc!$E$5+'PU inks'!AD7/NumbersCalc!$E$4)</f>
        <v>0.92522053231939161</v>
      </c>
      <c r="AL7" s="64">
        <f>(AA7+AB7+AD7)/(AA7/NumbersCalc!$E$6+'PU inks'!AB7/NumbersCalc!$E$5+'PU inks'!AD7/NumbersCalc!$E$4)</f>
        <v>1.1607615894039733</v>
      </c>
      <c r="AM7" s="67">
        <f t="shared" si="7"/>
        <v>24.390243902439025</v>
      </c>
      <c r="AN7" s="31">
        <f t="shared" si="8"/>
        <v>73.170731707317074</v>
      </c>
      <c r="AO7" s="68">
        <f t="shared" si="9"/>
        <v>2.4390243902439024</v>
      </c>
      <c r="AP7" s="46"/>
      <c r="AQ7" s="41"/>
      <c r="AR7" s="46"/>
      <c r="AS7" s="10"/>
      <c r="AT7" s="62"/>
      <c r="AU7" s="62" t="e">
        <f t="shared" si="11"/>
        <v>#DIV/0!</v>
      </c>
      <c r="AV7" s="46">
        <v>5231.5</v>
      </c>
      <c r="AW7" s="41">
        <v>843.71981131178848</v>
      </c>
      <c r="AX7" s="23">
        <v>151.565</v>
      </c>
      <c r="AY7" s="24">
        <v>17.826161953712866</v>
      </c>
      <c r="AZ7" s="23">
        <v>5.7679</v>
      </c>
      <c r="BA7" s="24">
        <v>0.18922177464551976</v>
      </c>
      <c r="BB7" s="17">
        <v>0.81523999999999996</v>
      </c>
      <c r="BC7" s="11">
        <v>1.3703729419395287E-2</v>
      </c>
      <c r="BD7" s="40">
        <f t="shared" si="12"/>
        <v>-0.7097906007873902</v>
      </c>
      <c r="BE7" s="4"/>
      <c r="BF7" s="22"/>
    </row>
    <row r="8" spans="1:59" x14ac:dyDescent="0.25">
      <c r="A8" s="49" t="s">
        <v>70</v>
      </c>
      <c r="B8" s="1">
        <v>44221</v>
      </c>
      <c r="C8" s="48" t="s">
        <v>74</v>
      </c>
      <c r="E8" s="3"/>
      <c r="F8" s="4"/>
      <c r="G8" s="4"/>
      <c r="H8" s="31">
        <f>100*J8/(K8+J8+M8*NumbersCalc!$E$7)</f>
        <v>0.11340568616110412</v>
      </c>
      <c r="I8" s="32">
        <f>100*K8/(K8+J8+M8*NumbersCalc!$E$7)</f>
        <v>1.1340568616110411</v>
      </c>
      <c r="J8">
        <v>0.5</v>
      </c>
      <c r="K8">
        <v>5</v>
      </c>
      <c r="L8" t="s">
        <v>20</v>
      </c>
      <c r="M8" s="4">
        <v>500</v>
      </c>
      <c r="P8" s="32"/>
      <c r="Q8" s="32"/>
      <c r="R8" s="32"/>
      <c r="S8" s="71"/>
      <c r="T8">
        <v>5</v>
      </c>
      <c r="U8">
        <v>10</v>
      </c>
      <c r="V8" s="50">
        <v>20201214</v>
      </c>
      <c r="W8" s="72">
        <f t="shared" si="0"/>
        <v>0.33333333333333331</v>
      </c>
      <c r="X8" s="7">
        <v>45</v>
      </c>
      <c r="Y8" s="7" t="s">
        <v>14</v>
      </c>
      <c r="Z8" s="7">
        <v>90</v>
      </c>
      <c r="AA8" s="7">
        <v>5</v>
      </c>
      <c r="AB8" s="7">
        <f t="shared" si="1"/>
        <v>0.5</v>
      </c>
      <c r="AC8" s="33">
        <f>Z8*NumbersCalc!$E$3</f>
        <v>79.11</v>
      </c>
      <c r="AD8" s="32">
        <f t="shared" ref="AD8" si="15">X8/3</f>
        <v>15</v>
      </c>
      <c r="AE8" s="31">
        <f t="shared" si="3"/>
        <v>20.580263025800623</v>
      </c>
      <c r="AF8" s="31">
        <f t="shared" si="4"/>
        <v>0.50195763477562494</v>
      </c>
      <c r="AG8" s="31">
        <f t="shared" si="5"/>
        <v>5.0195763477562494</v>
      </c>
      <c r="AH8" s="31">
        <f t="shared" si="6"/>
        <v>15.058729043268748</v>
      </c>
      <c r="AI8" s="33">
        <f>100*(AA8/NumbersCalc!$E$6)/(AB8/NumbersCalc!$E$5+AA8/NumbersCalc!$E$6+AD8/NumbersCalc!$E$4+AC8/NumbersCalc!$E$3)</f>
        <v>2.0640956002172732</v>
      </c>
      <c r="AJ8" s="33">
        <f>100*(AA8/NumbersCalc!$E$6+AB8/NumbersCalc!$E$5+AD8/NumbersCalc!$E$4)/(J8/NumbersCalc!$E$5+AA8/NumbersCalc!$E$6+AD8/NumbersCalc!$E$4+AC8/NumbersCalc!$E$3)</f>
        <v>16.404128191200435</v>
      </c>
      <c r="AK8" s="64">
        <f>(AA8+AC8+AB8+AD8)/(AA8/NumbersCalc!$E$6+AC8/NumbersCalc!$E$3+'PU inks'!AB8/NumbersCalc!$E$5+'PU inks'!AD8/NumbersCalc!$E$4)</f>
        <v>0.92522053231939161</v>
      </c>
      <c r="AL8" s="64">
        <f>(AA8+AB8+AD8)/(AA8/NumbersCalc!$E$6+'PU inks'!AB8/NumbersCalc!$E$5+'PU inks'!AD8/NumbersCalc!$E$4)</f>
        <v>1.1607615894039733</v>
      </c>
      <c r="AM8" s="67">
        <f t="shared" si="7"/>
        <v>24.390243902439025</v>
      </c>
      <c r="AN8" s="31">
        <f t="shared" si="8"/>
        <v>73.170731707317074</v>
      </c>
      <c r="AO8" s="68">
        <f t="shared" si="9"/>
        <v>2.4390243902439024</v>
      </c>
      <c r="AP8" s="46"/>
      <c r="AQ8" s="41"/>
      <c r="AR8" s="46"/>
      <c r="AS8" s="10"/>
      <c r="AT8" s="62"/>
      <c r="AU8" s="62" t="e">
        <f t="shared" ref="AU8" si="16">(AR8-80*AJ8*0.01)/(AR8)*100</f>
        <v>#DIV/0!</v>
      </c>
      <c r="AV8" s="46">
        <v>8057.35</v>
      </c>
      <c r="AW8" s="41">
        <v>94.964440713353341</v>
      </c>
      <c r="AX8" s="23">
        <v>172.05500000000001</v>
      </c>
      <c r="AY8" s="24">
        <v>8.7893372901487847</v>
      </c>
      <c r="AZ8" s="23">
        <v>4.9261999999999997</v>
      </c>
      <c r="BA8" s="24">
        <v>7.5660425586960581E-2</v>
      </c>
      <c r="BB8" s="17">
        <v>0.852325</v>
      </c>
      <c r="BC8" s="11">
        <v>2.735796136410748E-2</v>
      </c>
      <c r="BD8" s="40">
        <f t="shared" ref="BD8" si="17">(LOG10(AZ8)-LOG10(AX8))/(LOG10(100)-LOG10(1))</f>
        <v>-0.77157762902758842</v>
      </c>
      <c r="BE8" s="4"/>
      <c r="BF8" s="22"/>
    </row>
    <row r="9" spans="1:59" x14ac:dyDescent="0.25">
      <c r="A9" s="49" t="s">
        <v>70</v>
      </c>
      <c r="B9" s="1">
        <v>44221</v>
      </c>
      <c r="C9" s="48" t="s">
        <v>75</v>
      </c>
      <c r="E9" s="3"/>
      <c r="F9" s="4"/>
      <c r="G9" s="4"/>
      <c r="H9" s="31">
        <f>100*J9/(K9+J9+M9*NumbersCalc!$E$7)</f>
        <v>0.11340568616110412</v>
      </c>
      <c r="I9" s="32">
        <f>100*K9/(K9+J9+M9*NumbersCalc!$E$7)</f>
        <v>1.1340568616110411</v>
      </c>
      <c r="J9">
        <v>0.5</v>
      </c>
      <c r="K9">
        <v>5</v>
      </c>
      <c r="L9" t="s">
        <v>20</v>
      </c>
      <c r="M9" s="4">
        <v>500</v>
      </c>
      <c r="P9" s="32"/>
      <c r="Q9" s="32"/>
      <c r="R9" s="32"/>
      <c r="S9" s="71"/>
      <c r="T9">
        <v>5</v>
      </c>
      <c r="U9">
        <v>10</v>
      </c>
      <c r="V9" s="50">
        <v>20201214</v>
      </c>
      <c r="W9" s="72">
        <f t="shared" si="0"/>
        <v>0.33333333333333331</v>
      </c>
      <c r="X9" s="7">
        <v>45</v>
      </c>
      <c r="Y9" s="7" t="s">
        <v>14</v>
      </c>
      <c r="Z9" s="7">
        <v>95</v>
      </c>
      <c r="AA9" s="7">
        <v>5</v>
      </c>
      <c r="AB9" s="7">
        <f t="shared" si="1"/>
        <v>0.5</v>
      </c>
      <c r="AC9" s="33">
        <f>Z9*NumbersCalc!$E$3</f>
        <v>83.504999999999995</v>
      </c>
      <c r="AD9" s="32">
        <f t="shared" ref="AD9:AD11" si="18">X9/3</f>
        <v>15</v>
      </c>
      <c r="AE9" s="31">
        <f t="shared" si="3"/>
        <v>19.710590836978991</v>
      </c>
      <c r="AF9" s="31">
        <f t="shared" si="4"/>
        <v>0.48074611797509736</v>
      </c>
      <c r="AG9" s="31">
        <f t="shared" si="5"/>
        <v>4.8074611797509741</v>
      </c>
      <c r="AH9" s="31">
        <f t="shared" si="6"/>
        <v>14.422383539252921</v>
      </c>
      <c r="AI9" s="33">
        <f>100*(AA9/NumbersCalc!$E$6)/(AB9/NumbersCalc!$E$5+AA9/NumbersCalc!$E$6+AD9/NumbersCalc!$E$4+AC9/NumbersCalc!$E$3)</f>
        <v>1.9724889696340513</v>
      </c>
      <c r="AJ9" s="33">
        <f>100*(AA9/NumbersCalc!$E$6+AB9/NumbersCalc!$E$5+AD9/NumbersCalc!$E$4)/(J9/NumbersCalc!$E$5+AA9/NumbersCalc!$E$6+AD9/NumbersCalc!$E$4+AC9/NumbersCalc!$E$3)</f>
        <v>15.676096548144304</v>
      </c>
      <c r="AK9" s="64">
        <f>(AA9+AC9+AB9+AD9)/(AA9/NumbersCalc!$E$6+AC9/NumbersCalc!$E$3+'PU inks'!AB9/NumbersCalc!$E$5+'PU inks'!AD9/NumbersCalc!$E$4)</f>
        <v>0.92316921879055269</v>
      </c>
      <c r="AL9" s="64">
        <f>(AA9+AB9+AD9)/(AA9/NumbersCalc!$E$6+'PU inks'!AB9/NumbersCalc!$E$5+'PU inks'!AD9/NumbersCalc!$E$4)</f>
        <v>1.1607615894039733</v>
      </c>
      <c r="AM9" s="67">
        <f t="shared" si="7"/>
        <v>24.390243902439025</v>
      </c>
      <c r="AN9" s="31">
        <f t="shared" si="8"/>
        <v>73.170731707317074</v>
      </c>
      <c r="AO9" s="68">
        <f t="shared" si="9"/>
        <v>2.4390243902439024</v>
      </c>
      <c r="AP9" s="46"/>
      <c r="AQ9" s="41"/>
      <c r="AR9" s="46"/>
      <c r="AS9" s="10"/>
      <c r="AT9" s="62"/>
      <c r="AU9" s="62" t="e">
        <f t="shared" ref="AU9:AU11" si="19">(AR9-80*AJ9*0.01)/(AR9)*100</f>
        <v>#DIV/0!</v>
      </c>
      <c r="AV9" s="46">
        <v>4382.8</v>
      </c>
      <c r="AW9" s="41">
        <v>704.41977541803863</v>
      </c>
      <c r="AX9" s="23">
        <v>126.05500000000001</v>
      </c>
      <c r="AY9" s="24">
        <v>1.817264427649427</v>
      </c>
      <c r="AZ9" s="23">
        <v>4.2377999999999991</v>
      </c>
      <c r="BA9" s="24">
        <v>6.5053823869161091E-3</v>
      </c>
      <c r="BB9" s="17">
        <v>0.93031000000000008</v>
      </c>
      <c r="BC9" s="11">
        <v>0.24690754585471919</v>
      </c>
      <c r="BD9" s="40">
        <f t="shared" ref="BD9:BD11" si="20">(LOG10(AZ9)-LOG10(AX9))/(LOG10(100)-LOG10(1))</f>
        <v>-0.73670981005393188</v>
      </c>
      <c r="BE9" s="4"/>
      <c r="BF9" s="22"/>
    </row>
    <row r="10" spans="1:59" x14ac:dyDescent="0.25">
      <c r="A10" s="49" t="s">
        <v>70</v>
      </c>
      <c r="B10" s="1">
        <v>44221</v>
      </c>
      <c r="C10" s="48" t="s">
        <v>76</v>
      </c>
      <c r="E10" s="3"/>
      <c r="F10" s="4"/>
      <c r="G10" s="4"/>
      <c r="H10" s="31">
        <f>100*J10/(K10+J10+M10*NumbersCalc!$E$7)</f>
        <v>0.11340568616110412</v>
      </c>
      <c r="I10" s="32">
        <f>100*K10/(K10+J10+M10*NumbersCalc!$E$7)</f>
        <v>1.1340568616110411</v>
      </c>
      <c r="J10">
        <v>0.5</v>
      </c>
      <c r="K10">
        <v>5</v>
      </c>
      <c r="L10" t="s">
        <v>20</v>
      </c>
      <c r="M10" s="4">
        <v>500</v>
      </c>
      <c r="P10" s="32"/>
      <c r="Q10" s="32"/>
      <c r="R10" s="32"/>
      <c r="S10" s="71"/>
      <c r="T10">
        <v>5</v>
      </c>
      <c r="U10">
        <v>10</v>
      </c>
      <c r="V10" s="50">
        <v>20201214</v>
      </c>
      <c r="W10" s="72">
        <f t="shared" si="0"/>
        <v>0.33333333333333331</v>
      </c>
      <c r="X10" s="7">
        <v>45</v>
      </c>
      <c r="Y10" s="7" t="s">
        <v>14</v>
      </c>
      <c r="Z10" s="7">
        <v>100</v>
      </c>
      <c r="AA10" s="7">
        <v>5</v>
      </c>
      <c r="AB10" s="7">
        <f t="shared" si="1"/>
        <v>0.5</v>
      </c>
      <c r="AC10" s="33">
        <f>Z10*NumbersCalc!$E$3</f>
        <v>87.9</v>
      </c>
      <c r="AD10" s="32">
        <f t="shared" si="18"/>
        <v>15</v>
      </c>
      <c r="AE10" s="31">
        <f t="shared" si="3"/>
        <v>18.911439114391143</v>
      </c>
      <c r="AF10" s="31">
        <f t="shared" si="4"/>
        <v>0.46125461254612543</v>
      </c>
      <c r="AG10" s="31">
        <f t="shared" si="5"/>
        <v>4.6125461254612548</v>
      </c>
      <c r="AH10" s="31">
        <f t="shared" si="6"/>
        <v>13.837638376383763</v>
      </c>
      <c r="AI10" s="33">
        <f>100*(AA10/NumbersCalc!$E$6)/(AB10/NumbersCalc!$E$5+AA10/NumbersCalc!$E$6+AD10/NumbersCalc!$E$4+AC10/NumbersCalc!$E$3)</f>
        <v>1.8886679920477136</v>
      </c>
      <c r="AJ10" s="33">
        <f>100*(AA10/NumbersCalc!$E$6+AB10/NumbersCalc!$E$5+AD10/NumbersCalc!$E$4)/(J10/NumbersCalc!$E$5+AA10/NumbersCalc!$E$6+AD10/NumbersCalc!$E$4+AC10/NumbersCalc!$E$3)</f>
        <v>15.009940357852884</v>
      </c>
      <c r="AK10" s="64">
        <f>(AA10+AC10+AB10+AD10)/(AA10/NumbersCalc!$E$6+AC10/NumbersCalc!$E$3+'PU inks'!AB10/NumbersCalc!$E$5+'PU inks'!AD10/NumbersCalc!$E$4)</f>
        <v>0.92129224652087471</v>
      </c>
      <c r="AL10" s="64">
        <f>(AA10+AB10+AD10)/(AA10/NumbersCalc!$E$6+'PU inks'!AB10/NumbersCalc!$E$5+'PU inks'!AD10/NumbersCalc!$E$4)</f>
        <v>1.1607615894039733</v>
      </c>
      <c r="AM10" s="67">
        <f t="shared" si="7"/>
        <v>24.390243902439025</v>
      </c>
      <c r="AN10" s="31">
        <f t="shared" si="8"/>
        <v>73.170731707317074</v>
      </c>
      <c r="AO10" s="68">
        <f t="shared" si="9"/>
        <v>2.4390243902439024</v>
      </c>
      <c r="AP10" s="46"/>
      <c r="AQ10" s="41"/>
      <c r="AR10" s="46"/>
      <c r="AS10" s="10"/>
      <c r="AT10" s="62"/>
      <c r="AU10" s="62" t="e">
        <f t="shared" si="19"/>
        <v>#DIV/0!</v>
      </c>
      <c r="AV10" s="46">
        <v>2344.4</v>
      </c>
      <c r="AW10" s="41">
        <v>185.26197667087544</v>
      </c>
      <c r="AX10" s="23">
        <v>77.602000000000004</v>
      </c>
      <c r="AY10" s="24">
        <v>1.8328207768355311</v>
      </c>
      <c r="AZ10" s="23">
        <v>3.6452</v>
      </c>
      <c r="BA10" s="24">
        <v>5.3881536726415116E-2</v>
      </c>
      <c r="BB10" s="17">
        <v>0.87814999999999999</v>
      </c>
      <c r="BC10" s="11">
        <v>0.17004503873974047</v>
      </c>
      <c r="BD10" s="40">
        <f t="shared" si="20"/>
        <v>-0.66407577633462078</v>
      </c>
      <c r="BE10" s="4"/>
      <c r="BF10" s="22"/>
    </row>
    <row r="11" spans="1:59" x14ac:dyDescent="0.25">
      <c r="A11" s="49" t="s">
        <v>70</v>
      </c>
      <c r="B11" s="1">
        <v>44221</v>
      </c>
      <c r="C11" s="48" t="s">
        <v>77</v>
      </c>
      <c r="E11" s="3"/>
      <c r="F11" s="4"/>
      <c r="G11" s="4"/>
      <c r="H11" s="31">
        <f>100*J11/(K11+J11+M11*NumbersCalc!$E$7)</f>
        <v>0.11340568616110412</v>
      </c>
      <c r="I11" s="32">
        <f>100*K11/(K11+J11+M11*NumbersCalc!$E$7)</f>
        <v>1.1340568616110411</v>
      </c>
      <c r="J11">
        <v>0.5</v>
      </c>
      <c r="K11">
        <v>5</v>
      </c>
      <c r="L11" t="s">
        <v>20</v>
      </c>
      <c r="M11" s="4">
        <v>500</v>
      </c>
      <c r="P11" s="32"/>
      <c r="Q11" s="32"/>
      <c r="R11" s="32"/>
      <c r="S11" s="71"/>
      <c r="T11">
        <v>5</v>
      </c>
      <c r="U11">
        <v>10</v>
      </c>
      <c r="V11" s="50">
        <v>20201214</v>
      </c>
      <c r="W11" s="72">
        <f t="shared" si="0"/>
        <v>0.33333333333333331</v>
      </c>
      <c r="X11" s="7">
        <v>45</v>
      </c>
      <c r="Y11" s="7" t="s">
        <v>14</v>
      </c>
      <c r="Z11" s="7">
        <v>105</v>
      </c>
      <c r="AA11" s="7">
        <v>5</v>
      </c>
      <c r="AB11" s="7">
        <f t="shared" si="1"/>
        <v>0.5</v>
      </c>
      <c r="AC11" s="33">
        <f>Z11*NumbersCalc!$E$3</f>
        <v>92.295000000000002</v>
      </c>
      <c r="AD11" s="32">
        <f t="shared" si="18"/>
        <v>15</v>
      </c>
      <c r="AE11" s="31">
        <f t="shared" si="3"/>
        <v>18.174564475375682</v>
      </c>
      <c r="AF11" s="31">
        <f t="shared" si="4"/>
        <v>0.44328206037501661</v>
      </c>
      <c r="AG11" s="31">
        <f t="shared" si="5"/>
        <v>4.4328206037501658</v>
      </c>
      <c r="AH11" s="31">
        <f t="shared" si="6"/>
        <v>13.298461811250499</v>
      </c>
      <c r="AI11" s="33">
        <f>100*(AA11/NumbersCalc!$E$6)/(AB11/NumbersCalc!$E$5+AA11/NumbersCalc!$E$6+AD11/NumbersCalc!$E$4+AC11/NumbersCalc!$E$3)</f>
        <v>1.8116805721096543</v>
      </c>
      <c r="AJ11" s="33">
        <f>100*(AA11/NumbersCalc!$E$6+AB11/NumbersCalc!$E$5+AD11/NumbersCalc!$E$4)/(J11/NumbersCalc!$E$5+AA11/NumbersCalc!$E$6+AD11/NumbersCalc!$E$4+AC11/NumbersCalc!$E$3)</f>
        <v>14.398092967818833</v>
      </c>
      <c r="AK11" s="64">
        <f>(AA11+AC11+AB11+AD11)/(AA11/NumbersCalc!$E$6+AC11/NumbersCalc!$E$3+'PU inks'!AB11/NumbersCalc!$E$5+'PU inks'!AD11/NumbersCalc!$E$4)</f>
        <v>0.91956829558998809</v>
      </c>
      <c r="AL11" s="64">
        <f>(AA11+AB11+AD11)/(AA11/NumbersCalc!$E$6+'PU inks'!AB11/NumbersCalc!$E$5+'PU inks'!AD11/NumbersCalc!$E$4)</f>
        <v>1.1607615894039733</v>
      </c>
      <c r="AM11" s="67">
        <f t="shared" si="7"/>
        <v>24.390243902439025</v>
      </c>
      <c r="AN11" s="31">
        <f t="shared" si="8"/>
        <v>73.170731707317074</v>
      </c>
      <c r="AO11" s="68">
        <f t="shared" si="9"/>
        <v>2.4390243902439024</v>
      </c>
      <c r="AP11" s="46"/>
      <c r="AQ11" s="41"/>
      <c r="AR11" s="46"/>
      <c r="AS11" s="10"/>
      <c r="AT11" s="62"/>
      <c r="AU11" s="62" t="e">
        <f t="shared" si="19"/>
        <v>#DIV/0!</v>
      </c>
      <c r="AV11" s="46">
        <v>1663.25</v>
      </c>
      <c r="AW11" s="41">
        <v>16.475588001646557</v>
      </c>
      <c r="AX11" s="23">
        <v>46.738999999999997</v>
      </c>
      <c r="AY11" s="24">
        <v>1.1624835482706841</v>
      </c>
      <c r="AZ11" s="23">
        <v>3.4655</v>
      </c>
      <c r="BA11" s="24">
        <v>1.1737972567696946E-2</v>
      </c>
      <c r="BB11" s="17">
        <v>0.94379500000000005</v>
      </c>
      <c r="BC11" s="11">
        <v>2.1708178182427364E-3</v>
      </c>
      <c r="BD11" s="40">
        <f t="shared" si="20"/>
        <v>-0.56495675653231348</v>
      </c>
      <c r="BE11" s="4"/>
      <c r="BF11" s="22"/>
    </row>
    <row r="12" spans="1:59" x14ac:dyDescent="0.25">
      <c r="A12" s="49" t="s">
        <v>70</v>
      </c>
      <c r="B12" s="1">
        <v>44221</v>
      </c>
      <c r="C12" s="48" t="s">
        <v>78</v>
      </c>
      <c r="E12" s="3"/>
      <c r="F12" s="4"/>
      <c r="G12" s="4"/>
      <c r="H12" s="31">
        <f>100*J12/(K12+J12+M12*NumbersCalc!$E$7)</f>
        <v>0.11340568616110412</v>
      </c>
      <c r="I12" s="32">
        <f>100*K12/(K12+J12+M12*NumbersCalc!$E$7)</f>
        <v>1.1340568616110411</v>
      </c>
      <c r="J12">
        <v>0.5</v>
      </c>
      <c r="K12">
        <v>5</v>
      </c>
      <c r="L12" t="s">
        <v>20</v>
      </c>
      <c r="M12" s="4">
        <v>500</v>
      </c>
      <c r="P12" s="32"/>
      <c r="Q12" s="32"/>
      <c r="R12" s="32"/>
      <c r="S12" s="71"/>
      <c r="T12">
        <v>5</v>
      </c>
      <c r="U12">
        <v>10</v>
      </c>
      <c r="V12" s="50">
        <v>20201214</v>
      </c>
      <c r="W12" s="72">
        <f t="shared" si="0"/>
        <v>0.33333333333333331</v>
      </c>
      <c r="X12" s="7">
        <v>45</v>
      </c>
      <c r="Y12" s="7" t="s">
        <v>14</v>
      </c>
      <c r="Z12" s="7">
        <v>110</v>
      </c>
      <c r="AA12" s="7">
        <v>5</v>
      </c>
      <c r="AB12" s="7">
        <f t="shared" si="1"/>
        <v>0.5</v>
      </c>
      <c r="AC12" s="33">
        <f>Z12*NumbersCalc!$E$3</f>
        <v>96.69</v>
      </c>
      <c r="AD12" s="32">
        <f t="shared" ref="AD12" si="21">X12/3</f>
        <v>15</v>
      </c>
      <c r="AE12" s="31">
        <f t="shared" si="3"/>
        <v>17.492960150183464</v>
      </c>
      <c r="AF12" s="31">
        <f t="shared" si="4"/>
        <v>0.42665756463862103</v>
      </c>
      <c r="AG12" s="31">
        <f t="shared" si="5"/>
        <v>4.2665756463862108</v>
      </c>
      <c r="AH12" s="31">
        <f t="shared" si="6"/>
        <v>12.799726939158631</v>
      </c>
      <c r="AI12" s="33">
        <f>100*(AA12/NumbersCalc!$E$6)/(AB12/NumbersCalc!$E$5+AA12/NumbersCalc!$E$6+AD12/NumbersCalc!$E$4+AC12/NumbersCalc!$E$3)</f>
        <v>1.7407237746220796</v>
      </c>
      <c r="AJ12" s="33">
        <f>100*(AA12/NumbersCalc!$E$6+AB12/NumbersCalc!$E$5+AD12/NumbersCalc!$E$4)/(J12/NumbersCalc!$E$5+AA12/NumbersCalc!$E$6+AD12/NumbersCalc!$E$4+AC12/NumbersCalc!$E$3)</f>
        <v>13.834173156207056</v>
      </c>
      <c r="AK12" s="64">
        <f>(AA12+AC12+AB12+AD12)/(AA12/NumbersCalc!$E$6+AC12/NumbersCalc!$E$3+'PU inks'!AB12/NumbersCalc!$E$5+'PU inks'!AD12/NumbersCalc!$E$4)</f>
        <v>0.91797938616582675</v>
      </c>
      <c r="AL12" s="64">
        <f>(AA12+AB12+AD12)/(AA12/NumbersCalc!$E$6+'PU inks'!AB12/NumbersCalc!$E$5+'PU inks'!AD12/NumbersCalc!$E$4)</f>
        <v>1.1607615894039733</v>
      </c>
      <c r="AM12" s="67">
        <f t="shared" si="7"/>
        <v>24.390243902439025</v>
      </c>
      <c r="AN12" s="31">
        <f t="shared" si="8"/>
        <v>73.170731707317074</v>
      </c>
      <c r="AO12" s="68">
        <f t="shared" si="9"/>
        <v>2.4390243902439024</v>
      </c>
      <c r="AP12" s="46"/>
      <c r="AQ12" s="41"/>
      <c r="AR12" s="46"/>
      <c r="AS12" s="10"/>
      <c r="AT12" s="62"/>
      <c r="AU12" s="62" t="e">
        <f t="shared" ref="AU12" si="22">(AR12-80*AJ12*0.01)/(AR12)*100</f>
        <v>#DIV/0!</v>
      </c>
      <c r="AV12" s="46">
        <v>1063.1500000000001</v>
      </c>
      <c r="AW12" s="41">
        <v>24.67802666341051</v>
      </c>
      <c r="AX12" s="23">
        <v>33.521500000000003</v>
      </c>
      <c r="AY12" s="24">
        <v>0.20293964620053914</v>
      </c>
      <c r="AZ12" s="23">
        <v>3.0149499999999998</v>
      </c>
      <c r="BA12" s="24">
        <v>7.4246212024587487E-3</v>
      </c>
      <c r="BB12" s="17">
        <v>0.84301499999999996</v>
      </c>
      <c r="BC12" s="11">
        <v>1.9021172413918514E-3</v>
      </c>
      <c r="BD12" s="40">
        <f t="shared" ref="BD12" si="23">(LOG10(AZ12)-LOG10(AX12))/(LOG10(100)-LOG10(1))</f>
        <v>-0.52302166487805835</v>
      </c>
      <c r="BE12" s="4"/>
      <c r="BF12" s="22"/>
    </row>
    <row r="13" spans="1:59" x14ac:dyDescent="0.25">
      <c r="A13" s="49" t="s">
        <v>70</v>
      </c>
      <c r="B13" s="1">
        <v>44221</v>
      </c>
      <c r="C13" s="48" t="s">
        <v>79</v>
      </c>
      <c r="E13" s="3"/>
      <c r="F13" s="4"/>
      <c r="G13" s="4"/>
      <c r="H13" s="31">
        <f>100*J13/(K13+J13+M13*NumbersCalc!$E$7)</f>
        <v>0.11340568616110412</v>
      </c>
      <c r="I13" s="32">
        <f>100*K13/(K13+J13+M13*NumbersCalc!$E$7)</f>
        <v>1.1340568616110411</v>
      </c>
      <c r="J13">
        <v>0.5</v>
      </c>
      <c r="K13">
        <v>5</v>
      </c>
      <c r="L13" t="s">
        <v>20</v>
      </c>
      <c r="M13" s="4">
        <v>500</v>
      </c>
      <c r="P13" s="32"/>
      <c r="Q13" s="32"/>
      <c r="R13" s="32"/>
      <c r="S13" s="71"/>
      <c r="T13">
        <v>5</v>
      </c>
      <c r="U13">
        <v>10</v>
      </c>
      <c r="V13" s="50">
        <v>20201214</v>
      </c>
      <c r="W13" s="72">
        <f t="shared" si="0"/>
        <v>0.33333333333333331</v>
      </c>
      <c r="X13" s="7">
        <v>45</v>
      </c>
      <c r="Y13" s="7" t="s">
        <v>14</v>
      </c>
      <c r="Z13" s="7">
        <v>115</v>
      </c>
      <c r="AA13" s="7">
        <v>5</v>
      </c>
      <c r="AB13" s="7">
        <f t="shared" si="1"/>
        <v>0.5</v>
      </c>
      <c r="AC13" s="33">
        <f>Z13*NumbersCalc!$E$3</f>
        <v>101.08499999999999</v>
      </c>
      <c r="AD13" s="32">
        <f t="shared" ref="AD13:AD25" si="24">X13/3</f>
        <v>15</v>
      </c>
      <c r="AE13" s="31">
        <f t="shared" si="3"/>
        <v>16.860632479335447</v>
      </c>
      <c r="AF13" s="31">
        <f t="shared" si="4"/>
        <v>0.41123493852037674</v>
      </c>
      <c r="AG13" s="31">
        <f t="shared" si="5"/>
        <v>4.1123493852037667</v>
      </c>
      <c r="AH13" s="31">
        <f t="shared" si="6"/>
        <v>12.337048155611301</v>
      </c>
      <c r="AI13" s="33">
        <f>100*(AA13/NumbersCalc!$E$6)/(AB13/NumbersCalc!$E$5+AA13/NumbersCalc!$E$6+AD13/NumbersCalc!$E$4+AC13/NumbersCalc!$E$3)</f>
        <v>1.6751157152303287</v>
      </c>
      <c r="AJ13" s="33">
        <f>100*(AA13/NumbersCalc!$E$6+AB13/NumbersCalc!$E$5+AD13/NumbersCalc!$E$4)/(J13/NumbersCalc!$E$5+AA13/NumbersCalc!$E$6+AD13/NumbersCalc!$E$4+AC13/NumbersCalc!$E$3)</f>
        <v>13.312761736830508</v>
      </c>
      <c r="AK13" s="64">
        <f>(AA13+AC13+AB13+AD13)/(AA13/NumbersCalc!$E$6+AC13/NumbersCalc!$E$3+'PU inks'!AB13/NumbersCalc!$E$5+'PU inks'!AD13/NumbersCalc!$E$4)</f>
        <v>0.91651024906325773</v>
      </c>
      <c r="AL13" s="64">
        <f>(AA13+AB13+AD13)/(AA13/NumbersCalc!$E$6+'PU inks'!AB13/NumbersCalc!$E$5+'PU inks'!AD13/NumbersCalc!$E$4)</f>
        <v>1.1607615894039733</v>
      </c>
      <c r="AM13" s="67">
        <f t="shared" si="7"/>
        <v>24.390243902439025</v>
      </c>
      <c r="AN13" s="31">
        <f t="shared" si="8"/>
        <v>73.170731707317074</v>
      </c>
      <c r="AO13" s="68">
        <f t="shared" si="9"/>
        <v>2.4390243902439024</v>
      </c>
      <c r="AP13" s="46"/>
      <c r="AQ13" s="41"/>
      <c r="AR13" s="46"/>
      <c r="AS13" s="10"/>
      <c r="AT13" s="62"/>
      <c r="AU13" s="62" t="e">
        <f t="shared" ref="AU13:AU14" si="25">(AR13-80*AJ13*0.01)/(AR13)*100</f>
        <v>#DIV/0!</v>
      </c>
      <c r="AV13" s="46">
        <v>751.755</v>
      </c>
      <c r="AW13" s="41">
        <v>149.46116033940055</v>
      </c>
      <c r="AX13" s="23">
        <v>26.637499999999999</v>
      </c>
      <c r="AY13" s="24">
        <v>0.58194888091652863</v>
      </c>
      <c r="AZ13" s="23">
        <v>2.7674000000000003</v>
      </c>
      <c r="BA13" s="24">
        <v>5.3740115370177616E-2</v>
      </c>
      <c r="BB13" s="17">
        <v>0.79527999999999999</v>
      </c>
      <c r="BC13" s="11">
        <v>1.4679536777432719E-2</v>
      </c>
      <c r="BD13" s="40">
        <f t="shared" ref="BD13:BD14" si="26">(LOG10(AZ13)-LOG10(AX13))/(LOG10(100)-LOG10(1))</f>
        <v>-0.49171076305961392</v>
      </c>
      <c r="BE13" s="4"/>
      <c r="BF13" s="22"/>
    </row>
    <row r="14" spans="1:59" x14ac:dyDescent="0.25">
      <c r="A14" s="49" t="s">
        <v>70</v>
      </c>
      <c r="B14" s="1">
        <v>44221</v>
      </c>
      <c r="C14" s="48" t="s">
        <v>80</v>
      </c>
      <c r="E14" s="3"/>
      <c r="F14" s="4"/>
      <c r="G14" s="4"/>
      <c r="H14" s="31">
        <f>100*J14/(K14+J14+M14*NumbersCalc!$E$7)</f>
        <v>0.11340568616110412</v>
      </c>
      <c r="I14" s="32">
        <f>100*K14/(K14+J14+M14*NumbersCalc!$E$7)</f>
        <v>1.1340568616110411</v>
      </c>
      <c r="J14">
        <v>0.5</v>
      </c>
      <c r="K14">
        <v>5</v>
      </c>
      <c r="L14" t="s">
        <v>20</v>
      </c>
      <c r="M14" s="4">
        <v>500</v>
      </c>
      <c r="P14" s="32"/>
      <c r="Q14" s="32"/>
      <c r="R14" s="32"/>
      <c r="S14" s="71"/>
      <c r="T14">
        <v>5</v>
      </c>
      <c r="U14">
        <v>10</v>
      </c>
      <c r="V14" s="50">
        <v>20201214</v>
      </c>
      <c r="W14" s="72">
        <f>AA14/(1/3*X14)</f>
        <v>0.33333333333333331</v>
      </c>
      <c r="X14" s="7">
        <v>45</v>
      </c>
      <c r="Y14" s="7" t="s">
        <v>14</v>
      </c>
      <c r="Z14" s="7">
        <v>120</v>
      </c>
      <c r="AA14" s="7">
        <v>5</v>
      </c>
      <c r="AB14" s="7">
        <f t="shared" si="1"/>
        <v>0.5</v>
      </c>
      <c r="AC14" s="33">
        <f>Z14*NumbersCalc!$E$3</f>
        <v>105.48</v>
      </c>
      <c r="AD14" s="32">
        <f t="shared" si="24"/>
        <v>15</v>
      </c>
      <c r="AE14" s="31">
        <f t="shared" si="3"/>
        <v>16.272424194316557</v>
      </c>
      <c r="AF14" s="31">
        <f t="shared" si="4"/>
        <v>0.39688839498333067</v>
      </c>
      <c r="AG14" s="31">
        <f t="shared" si="5"/>
        <v>3.9688839498333066</v>
      </c>
      <c r="AH14" s="31">
        <f t="shared" si="6"/>
        <v>11.906651849499919</v>
      </c>
      <c r="AI14" s="33">
        <f>100*(AA14/NumbersCalc!$E$6)/(AB14/NumbersCalc!$E$5+AA14/NumbersCalc!$E$6+AD14/NumbersCalc!$E$4+AC14/NumbersCalc!$E$3)</f>
        <v>1.6142735768903995</v>
      </c>
      <c r="AJ14" s="33">
        <f>100*(AA14/NumbersCalc!$E$6+AB14/NumbersCalc!$E$5+AD14/NumbersCalc!$E$4)/(J14/NumbersCalc!$E$5+AA14/NumbersCalc!$E$6+AD14/NumbersCalc!$E$4+AC14/NumbersCalc!$E$3)</f>
        <v>12.82922684791844</v>
      </c>
      <c r="AK14" s="64">
        <f>(AA14+AC14+AB14+AD14)/(AA14/NumbersCalc!$E$6+AC14/NumbersCalc!$E$3+'PU inks'!AB14/NumbersCalc!$E$5+'PU inks'!AD14/NumbersCalc!$E$4)</f>
        <v>0.91514783347493633</v>
      </c>
      <c r="AL14" s="64">
        <f>(AA14+AB14+AD14)/(AA14/NumbersCalc!$E$6+'PU inks'!AB14/NumbersCalc!$E$5+'PU inks'!AD14/NumbersCalc!$E$4)</f>
        <v>1.1607615894039733</v>
      </c>
      <c r="AM14" s="67">
        <f t="shared" si="7"/>
        <v>24.390243902439025</v>
      </c>
      <c r="AN14" s="31">
        <f t="shared" si="8"/>
        <v>73.170731707317074</v>
      </c>
      <c r="AO14" s="68">
        <f t="shared" si="9"/>
        <v>2.4390243902439024</v>
      </c>
      <c r="AP14" s="46"/>
      <c r="AQ14" s="41"/>
      <c r="AR14" s="46"/>
      <c r="AS14" s="10"/>
      <c r="AT14" s="62"/>
      <c r="AU14" s="62" t="e">
        <f t="shared" si="25"/>
        <v>#DIV/0!</v>
      </c>
      <c r="AV14" s="46">
        <v>472.27499999999998</v>
      </c>
      <c r="AW14" s="41">
        <v>7.8135299321113498</v>
      </c>
      <c r="AX14" s="23">
        <v>21.55</v>
      </c>
      <c r="AY14" s="24">
        <v>0.39315137033972042</v>
      </c>
      <c r="AZ14" s="23">
        <v>2.3638000000000003</v>
      </c>
      <c r="BA14" s="24">
        <v>6.9296464556279722E-3</v>
      </c>
      <c r="BB14" s="17">
        <v>0.72609500000000005</v>
      </c>
      <c r="BC14" s="11">
        <v>9.6873629022557327E-4</v>
      </c>
      <c r="BD14" s="40">
        <f t="shared" si="26"/>
        <v>-0.47991827309190976</v>
      </c>
      <c r="BE14" s="4"/>
      <c r="BF14" s="22"/>
    </row>
    <row r="15" spans="1:59" x14ac:dyDescent="0.25">
      <c r="A15" s="49" t="s">
        <v>87</v>
      </c>
      <c r="B15" s="1">
        <v>44539</v>
      </c>
      <c r="C15" t="s">
        <v>88</v>
      </c>
      <c r="D15" t="s">
        <v>15</v>
      </c>
      <c r="E15" s="3" t="s">
        <v>8</v>
      </c>
      <c r="F15" s="4"/>
      <c r="G15" s="7" t="s">
        <v>56</v>
      </c>
      <c r="H15" s="31">
        <f>100*J15/(AA15+J15+M15*NumbersCalc!$E$7)</f>
        <v>0.11340568616110412</v>
      </c>
      <c r="I15" s="32">
        <f>100*AA15/(AA15+J15+M15*NumbersCalc!$E$7)</f>
        <v>1.1340568616110411</v>
      </c>
      <c r="J15">
        <v>0.5</v>
      </c>
      <c r="K15">
        <v>5</v>
      </c>
      <c r="L15" t="s">
        <v>20</v>
      </c>
      <c r="M15" s="7">
        <v>500</v>
      </c>
      <c r="P15" s="32"/>
      <c r="Q15" s="32"/>
      <c r="R15" s="32"/>
      <c r="S15" s="71"/>
      <c r="T15">
        <v>5</v>
      </c>
      <c r="U15">
        <v>10</v>
      </c>
      <c r="V15" s="3"/>
      <c r="W15" s="72">
        <f t="shared" ref="W15:W25" si="27">AA15/(1/3*X15)</f>
        <v>0.33333333333333331</v>
      </c>
      <c r="X15" s="7">
        <v>45</v>
      </c>
      <c r="Y15" s="7" t="s">
        <v>14</v>
      </c>
      <c r="Z15" s="7">
        <v>110</v>
      </c>
      <c r="AA15" s="4">
        <v>5</v>
      </c>
      <c r="AB15" s="4">
        <f t="shared" ref="AB15:AB22" si="28">J15</f>
        <v>0.5</v>
      </c>
      <c r="AC15" s="33">
        <f>Z15*NumbersCalc!$E$3</f>
        <v>96.69</v>
      </c>
      <c r="AD15" s="32">
        <f t="shared" si="24"/>
        <v>15</v>
      </c>
      <c r="AE15" s="31">
        <f t="shared" si="3"/>
        <v>17.492960150183464</v>
      </c>
      <c r="AF15" s="31">
        <f t="shared" si="4"/>
        <v>0.42665756463862103</v>
      </c>
      <c r="AG15" s="31">
        <f t="shared" si="5"/>
        <v>4.2665756463862108</v>
      </c>
      <c r="AH15" s="31">
        <f t="shared" si="6"/>
        <v>12.799726939158631</v>
      </c>
      <c r="AI15" s="33">
        <f>100*(AA15/NumbersCalc!$E$6)/(AB15/NumbersCalc!$E$5+AA15/NumbersCalc!$E$6+AD15/NumbersCalc!$E$4+AC15/NumbersCalc!$E$3)</f>
        <v>1.7407237746220796</v>
      </c>
      <c r="AJ15" s="33">
        <f>100*(AA15/NumbersCalc!$E$6+AB15/NumbersCalc!$E$5+AD15/NumbersCalc!$E$4)/(J15/NumbersCalc!$E$5+AA15/NumbersCalc!$E$6+AD15/NumbersCalc!$E$4+AC15/NumbersCalc!$E$3)</f>
        <v>13.834173156207056</v>
      </c>
      <c r="AK15" s="64">
        <f>(AA15+AC15+AB15+AD15)/(AA15/NumbersCalc!$E$6+AC15/NumbersCalc!$E$3+'PU inks'!AB15/NumbersCalc!$E$5+'PU inks'!AD15/NumbersCalc!$E$4)</f>
        <v>0.91797938616582675</v>
      </c>
      <c r="AL15" s="64">
        <f>(AA15+AB15+AD15)/(AA15/NumbersCalc!$E$6+'PU inks'!AB15/NumbersCalc!$E$5+'PU inks'!AD15/NumbersCalc!$E$4)</f>
        <v>1.1607615894039733</v>
      </c>
      <c r="AM15" s="67">
        <f t="shared" si="7"/>
        <v>24.390243902439025</v>
      </c>
      <c r="AN15" s="31">
        <f t="shared" si="8"/>
        <v>73.170731707317074</v>
      </c>
      <c r="AO15" s="68">
        <f t="shared" si="9"/>
        <v>2.4390243902439024</v>
      </c>
      <c r="AP15" s="46"/>
      <c r="AQ15" s="22"/>
      <c r="AR15" s="4"/>
      <c r="AS15" s="4"/>
      <c r="AU15" s="52" t="e">
        <f t="shared" si="11"/>
        <v>#DIV/0!</v>
      </c>
      <c r="AV15" s="46"/>
      <c r="AW15" s="41"/>
      <c r="AX15" s="23"/>
      <c r="AY15" s="24"/>
      <c r="AZ15" s="23"/>
      <c r="BA15" s="24"/>
      <c r="BB15" s="17"/>
      <c r="BC15" s="11"/>
      <c r="BD15" s="40" t="e">
        <f t="shared" si="12"/>
        <v>#NUM!</v>
      </c>
      <c r="BE15" s="4"/>
      <c r="BF15" s="22"/>
    </row>
    <row r="16" spans="1:59" x14ac:dyDescent="0.25">
      <c r="E16" s="3"/>
      <c r="F16" s="4"/>
      <c r="G16" s="4"/>
      <c r="H16" s="31">
        <f>100*J16/(AA16+J16+M16*NumbersCalc!$E$7)</f>
        <v>0</v>
      </c>
      <c r="I16" s="32">
        <f>100*AA16/(AA16+J16+M16*NumbersCalc!$E$7)</f>
        <v>100</v>
      </c>
      <c r="K16">
        <v>5</v>
      </c>
      <c r="M16" s="4"/>
      <c r="P16" s="32">
        <f t="shared" ref="P16:P21" si="29">J16</f>
        <v>0</v>
      </c>
      <c r="Q16" s="32">
        <f t="shared" ref="Q16:Q21" si="30">K16-N16</f>
        <v>5</v>
      </c>
      <c r="R16" s="32">
        <f>100*P16/(Q16+P16+(M16+O16)*NumbersCalc!$E$7)</f>
        <v>0</v>
      </c>
      <c r="S16" s="71">
        <f>100*Q16/(Q16+P16+(M16+O16)*NumbersCalc!$E$7)</f>
        <v>100</v>
      </c>
      <c r="V16" s="3"/>
      <c r="W16" s="72" t="e">
        <f t="shared" si="27"/>
        <v>#DIV/0!</v>
      </c>
      <c r="X16" s="4"/>
      <c r="Y16" s="4"/>
      <c r="Z16" s="4"/>
      <c r="AA16" s="4">
        <f t="shared" ref="AA16:AA24" si="31">Q16</f>
        <v>5</v>
      </c>
      <c r="AB16" s="4">
        <f t="shared" si="28"/>
        <v>0</v>
      </c>
      <c r="AC16" s="33">
        <f>Z16*NumbersCalc!$E$3</f>
        <v>0</v>
      </c>
      <c r="AD16" s="32">
        <f t="shared" si="24"/>
        <v>0</v>
      </c>
      <c r="AE16" s="31">
        <f t="shared" si="3"/>
        <v>100</v>
      </c>
      <c r="AF16" s="31">
        <f t="shared" si="4"/>
        <v>0</v>
      </c>
      <c r="AG16" s="31">
        <f t="shared" si="5"/>
        <v>100</v>
      </c>
      <c r="AH16" s="31">
        <f t="shared" si="6"/>
        <v>0</v>
      </c>
      <c r="AI16" s="33">
        <f>100*(AA16/NumbersCalc!$E$6)/(AB16/NumbersCalc!$E$5+AA16/NumbersCalc!$E$6+AD16/NumbersCalc!$E$4+AC16/NumbersCalc!$E$3)</f>
        <v>100</v>
      </c>
      <c r="AJ16" s="33">
        <f>100*(AA16/NumbersCalc!$E$6+AB16/NumbersCalc!$E$5+AD16/NumbersCalc!$E$4)/(J16/NumbersCalc!$E$5+AA16/NumbersCalc!$E$6+AD16/NumbersCalc!$E$4+AC16/NumbersCalc!$E$3)</f>
        <v>100</v>
      </c>
      <c r="AK16" s="61">
        <f>(AA16+AC16+AB16+AD16)/(AA16/NumbersCalc!$E$6+AC16/NumbersCalc!$E$3+'PU inks'!AB16/NumbersCalc!$E$5+'PU inks'!AD16/NumbersCalc!$E$4)</f>
        <v>2.25</v>
      </c>
      <c r="AL16" s="61">
        <f>(AA16+AB16+AD16)/(AA16/NumbersCalc!$E$6+'PU inks'!AB16/NumbersCalc!$E$5+'PU inks'!AD16/NumbersCalc!$E$4)</f>
        <v>2.25</v>
      </c>
      <c r="AM16" s="69">
        <f t="shared" si="7"/>
        <v>100</v>
      </c>
      <c r="AN16" s="33">
        <f t="shared" si="8"/>
        <v>0</v>
      </c>
      <c r="AO16" s="43">
        <f t="shared" si="9"/>
        <v>0</v>
      </c>
      <c r="AP16" s="4"/>
      <c r="AQ16" s="22"/>
      <c r="AR16" s="4"/>
      <c r="AS16" s="4"/>
      <c r="AU16" s="52" t="e">
        <f t="shared" si="11"/>
        <v>#DIV/0!</v>
      </c>
      <c r="AV16" s="46"/>
      <c r="AW16" s="41"/>
      <c r="AX16" s="23"/>
      <c r="AY16" s="24"/>
      <c r="AZ16" s="23"/>
      <c r="BA16" s="24"/>
      <c r="BB16" s="17"/>
      <c r="BC16" s="11"/>
      <c r="BD16" s="40" t="e">
        <f t="shared" si="12"/>
        <v>#NUM!</v>
      </c>
      <c r="BE16" s="4"/>
      <c r="BF16" s="22"/>
    </row>
    <row r="17" spans="5:58" x14ac:dyDescent="0.25">
      <c r="E17" s="3"/>
      <c r="F17" s="4"/>
      <c r="G17" s="4"/>
      <c r="H17" s="31">
        <f>100*J17/(AA17+J17+M17*NumbersCalc!$E$7)</f>
        <v>0</v>
      </c>
      <c r="I17" s="32">
        <f>100*AA17/(AA17+J17+M17*NumbersCalc!$E$7)</f>
        <v>100</v>
      </c>
      <c r="K17">
        <v>5</v>
      </c>
      <c r="M17" s="4"/>
      <c r="P17" s="32">
        <f t="shared" si="29"/>
        <v>0</v>
      </c>
      <c r="Q17" s="32">
        <f t="shared" si="30"/>
        <v>5</v>
      </c>
      <c r="R17" s="32">
        <f>100*P17/(Q17+P17+(M17+O17)*NumbersCalc!$E$7)</f>
        <v>0</v>
      </c>
      <c r="S17" s="71">
        <f>100*Q17/(Q17+P17+(M17+O17)*NumbersCalc!$E$7)</f>
        <v>100</v>
      </c>
      <c r="V17" s="3"/>
      <c r="W17" s="72" t="e">
        <f t="shared" si="27"/>
        <v>#DIV/0!</v>
      </c>
      <c r="X17" s="4"/>
      <c r="Y17" s="4"/>
      <c r="Z17" s="4"/>
      <c r="AA17" s="4">
        <f t="shared" si="31"/>
        <v>5</v>
      </c>
      <c r="AB17" s="4">
        <f t="shared" si="28"/>
        <v>0</v>
      </c>
      <c r="AC17" s="33">
        <f>Z17*NumbersCalc!$E$3</f>
        <v>0</v>
      </c>
      <c r="AD17" s="32">
        <f t="shared" si="24"/>
        <v>0</v>
      </c>
      <c r="AE17" s="31">
        <f t="shared" si="3"/>
        <v>100</v>
      </c>
      <c r="AF17" s="31">
        <f t="shared" si="4"/>
        <v>0</v>
      </c>
      <c r="AG17" s="31">
        <f t="shared" si="5"/>
        <v>100</v>
      </c>
      <c r="AH17" s="31">
        <f t="shared" si="6"/>
        <v>0</v>
      </c>
      <c r="AI17" s="33">
        <f>100*(AA17/NumbersCalc!$E$6)/(AB17/NumbersCalc!$E$5+AA17/NumbersCalc!$E$6+AD17/NumbersCalc!$E$4+AC17/NumbersCalc!$E$3)</f>
        <v>100</v>
      </c>
      <c r="AJ17" s="33">
        <f>100*(AA17/NumbersCalc!$E$6+AB17/NumbersCalc!$E$5+AD17/NumbersCalc!$E$4)/(J17/NumbersCalc!$E$5+AA17/NumbersCalc!$E$6+AD17/NumbersCalc!$E$4+AC17/NumbersCalc!$E$3)</f>
        <v>100</v>
      </c>
      <c r="AK17" s="61">
        <f>(AA17+AC17+AB17+AD17)/(AA17/NumbersCalc!$E$6+AC17/NumbersCalc!$E$3+'PU inks'!AB17/NumbersCalc!$E$5+'PU inks'!AD17/NumbersCalc!$E$4)</f>
        <v>2.25</v>
      </c>
      <c r="AL17" s="61">
        <f>(AA17+AB17+AD17)/(AA17/NumbersCalc!$E$6+'PU inks'!AB17/NumbersCalc!$E$5+'PU inks'!AD17/NumbersCalc!$E$4)</f>
        <v>2.25</v>
      </c>
      <c r="AM17" s="69">
        <f t="shared" si="7"/>
        <v>100</v>
      </c>
      <c r="AN17" s="33">
        <f t="shared" si="8"/>
        <v>0</v>
      </c>
      <c r="AO17" s="43">
        <f t="shared" si="9"/>
        <v>0</v>
      </c>
      <c r="AP17" s="4"/>
      <c r="AQ17" s="22"/>
      <c r="AR17" s="4"/>
      <c r="AS17" s="4"/>
      <c r="AU17" s="52" t="e">
        <f t="shared" si="11"/>
        <v>#DIV/0!</v>
      </c>
      <c r="AV17" s="46"/>
      <c r="AW17" s="41"/>
      <c r="AX17" s="23"/>
      <c r="AY17" s="24"/>
      <c r="AZ17" s="23"/>
      <c r="BA17" s="24"/>
      <c r="BB17" s="17"/>
      <c r="BC17" s="11"/>
      <c r="BD17" s="40" t="e">
        <f t="shared" si="12"/>
        <v>#NUM!</v>
      </c>
      <c r="BE17" s="4"/>
      <c r="BF17" s="22"/>
    </row>
    <row r="18" spans="5:58" x14ac:dyDescent="0.25">
      <c r="E18" s="3"/>
      <c r="F18" s="4"/>
      <c r="G18" s="4"/>
      <c r="H18" s="31">
        <f>100*J18/(AA18+J18+M18*NumbersCalc!$E$7)</f>
        <v>0</v>
      </c>
      <c r="I18" s="32">
        <f>100*AA18/(AA18+J18+M18*NumbersCalc!$E$7)</f>
        <v>100</v>
      </c>
      <c r="K18">
        <v>5</v>
      </c>
      <c r="M18" s="4"/>
      <c r="P18" s="32">
        <f t="shared" si="29"/>
        <v>0</v>
      </c>
      <c r="Q18" s="32">
        <f t="shared" si="30"/>
        <v>5</v>
      </c>
      <c r="R18" s="32">
        <f>100*P18/(Q18+P18+(M18+O18)*NumbersCalc!$E$7)</f>
        <v>0</v>
      </c>
      <c r="S18" s="71">
        <f>100*Q18/(Q18+P18+(M18+O18)*NumbersCalc!$E$7)</f>
        <v>100</v>
      </c>
      <c r="V18" s="3"/>
      <c r="W18" s="72" t="e">
        <f t="shared" si="27"/>
        <v>#DIV/0!</v>
      </c>
      <c r="X18" s="4"/>
      <c r="Y18" s="4"/>
      <c r="Z18" s="4"/>
      <c r="AA18" s="4">
        <f t="shared" si="31"/>
        <v>5</v>
      </c>
      <c r="AB18" s="4">
        <f t="shared" si="28"/>
        <v>0</v>
      </c>
      <c r="AC18" s="33">
        <f>Z18*NumbersCalc!$E$3</f>
        <v>0</v>
      </c>
      <c r="AD18" s="32">
        <f t="shared" si="24"/>
        <v>0</v>
      </c>
      <c r="AE18" s="31">
        <f t="shared" si="3"/>
        <v>100</v>
      </c>
      <c r="AF18" s="31">
        <f t="shared" si="4"/>
        <v>0</v>
      </c>
      <c r="AG18" s="31">
        <f t="shared" si="5"/>
        <v>100</v>
      </c>
      <c r="AH18" s="31">
        <f t="shared" si="6"/>
        <v>0</v>
      </c>
      <c r="AI18" s="33">
        <f>100*(AA18/NumbersCalc!$E$6)/(AB18/NumbersCalc!$E$5+AA18/NumbersCalc!$E$6+AD18/NumbersCalc!$E$4+AC18/NumbersCalc!$E$3)</f>
        <v>100</v>
      </c>
      <c r="AJ18" s="33">
        <f>100*(AA18/NumbersCalc!$E$6+AB18/NumbersCalc!$E$5+AD18/NumbersCalc!$E$4)/(J18/NumbersCalc!$E$5+AA18/NumbersCalc!$E$6+AD18/NumbersCalc!$E$4+AC18/NumbersCalc!$E$3)</f>
        <v>100</v>
      </c>
      <c r="AK18" s="61">
        <f>(AA18+AC18+AB18+AD18)/(AA18/NumbersCalc!$E$6+AC18/NumbersCalc!$E$3+'PU inks'!AB18/NumbersCalc!$E$5+'PU inks'!AD18/NumbersCalc!$E$4)</f>
        <v>2.25</v>
      </c>
      <c r="AL18" s="61">
        <f>(AA18+AB18+AD18)/(AA18/NumbersCalc!$E$6+'PU inks'!AB18/NumbersCalc!$E$5+'PU inks'!AD18/NumbersCalc!$E$4)</f>
        <v>2.25</v>
      </c>
      <c r="AM18" s="69">
        <f t="shared" si="7"/>
        <v>100</v>
      </c>
      <c r="AN18" s="33">
        <f t="shared" si="8"/>
        <v>0</v>
      </c>
      <c r="AO18" s="43">
        <f t="shared" si="9"/>
        <v>0</v>
      </c>
      <c r="AP18" s="4"/>
      <c r="AQ18" s="22"/>
      <c r="AR18" s="4"/>
      <c r="AS18" s="4"/>
      <c r="AU18" s="52" t="e">
        <f t="shared" si="11"/>
        <v>#DIV/0!</v>
      </c>
      <c r="AV18" s="46"/>
      <c r="AW18" s="41"/>
      <c r="AX18" s="23"/>
      <c r="AY18" s="24"/>
      <c r="AZ18" s="23"/>
      <c r="BA18" s="24"/>
      <c r="BB18" s="17"/>
      <c r="BC18" s="11"/>
      <c r="BD18" s="40" t="e">
        <f t="shared" si="12"/>
        <v>#NUM!</v>
      </c>
      <c r="BE18" s="4"/>
      <c r="BF18" s="22"/>
    </row>
    <row r="19" spans="5:58" x14ac:dyDescent="0.25">
      <c r="E19" s="3"/>
      <c r="F19" s="4"/>
      <c r="G19" s="4"/>
      <c r="H19" s="31">
        <f>100*J19/(AA19+J19+M19*NumbersCalc!$E$7)</f>
        <v>0</v>
      </c>
      <c r="I19" s="32">
        <f>100*AA19/(AA19+J19+M19*NumbersCalc!$E$7)</f>
        <v>100</v>
      </c>
      <c r="K19">
        <v>5</v>
      </c>
      <c r="M19" s="4"/>
      <c r="P19" s="32">
        <f t="shared" si="29"/>
        <v>0</v>
      </c>
      <c r="Q19" s="32">
        <f t="shared" si="30"/>
        <v>5</v>
      </c>
      <c r="R19" s="32">
        <f>100*P19/(Q19+P19+(M19+O19)*NumbersCalc!$E$7)</f>
        <v>0</v>
      </c>
      <c r="S19" s="71">
        <f>100*Q19/(Q19+P19+(M19+O19)*NumbersCalc!$E$7)</f>
        <v>100</v>
      </c>
      <c r="V19" s="3"/>
      <c r="W19" s="72" t="e">
        <f t="shared" si="27"/>
        <v>#DIV/0!</v>
      </c>
      <c r="X19" s="4"/>
      <c r="Y19" s="4"/>
      <c r="Z19" s="4"/>
      <c r="AA19" s="4">
        <f t="shared" si="31"/>
        <v>5</v>
      </c>
      <c r="AB19" s="4">
        <f t="shared" si="28"/>
        <v>0</v>
      </c>
      <c r="AC19" s="33">
        <f>Z19*NumbersCalc!$E$3</f>
        <v>0</v>
      </c>
      <c r="AD19" s="32">
        <f t="shared" si="24"/>
        <v>0</v>
      </c>
      <c r="AE19" s="31">
        <f t="shared" si="3"/>
        <v>100</v>
      </c>
      <c r="AF19" s="31">
        <f t="shared" si="4"/>
        <v>0</v>
      </c>
      <c r="AG19" s="31">
        <f t="shared" si="5"/>
        <v>100</v>
      </c>
      <c r="AH19" s="31">
        <f t="shared" si="6"/>
        <v>0</v>
      </c>
      <c r="AI19" s="33">
        <f>100*(AA19/NumbersCalc!$E$6)/(AB19/NumbersCalc!$E$5+AA19/NumbersCalc!$E$6+AD19/NumbersCalc!$E$4+AC19/NumbersCalc!$E$3)</f>
        <v>100</v>
      </c>
      <c r="AJ19" s="33">
        <f>100*(AA19/NumbersCalc!$E$6+AB19/NumbersCalc!$E$5+AD19/NumbersCalc!$E$4)/(J19/NumbersCalc!$E$5+AA19/NumbersCalc!$E$6+AD19/NumbersCalc!$E$4+AC19/NumbersCalc!$E$3)</f>
        <v>100</v>
      </c>
      <c r="AK19" s="61">
        <f>(AA19+AC19+AB19+AD19)/(AA19/NumbersCalc!$E$6+AC19/NumbersCalc!$E$3+'PU inks'!AB19/NumbersCalc!$E$5+'PU inks'!AD19/NumbersCalc!$E$4)</f>
        <v>2.25</v>
      </c>
      <c r="AL19" s="61">
        <f>(AA19+AB19+AD19)/(AA19/NumbersCalc!$E$6+'PU inks'!AB19/NumbersCalc!$E$5+'PU inks'!AD19/NumbersCalc!$E$4)</f>
        <v>2.25</v>
      </c>
      <c r="AM19" s="69">
        <f t="shared" si="7"/>
        <v>100</v>
      </c>
      <c r="AN19" s="33">
        <f t="shared" si="8"/>
        <v>0</v>
      </c>
      <c r="AO19" s="43">
        <f t="shared" si="9"/>
        <v>0</v>
      </c>
      <c r="AP19" s="4"/>
      <c r="AQ19" s="22"/>
      <c r="AR19" s="4"/>
      <c r="AS19" s="4"/>
      <c r="AU19" s="52" t="e">
        <f t="shared" si="11"/>
        <v>#DIV/0!</v>
      </c>
      <c r="AV19" s="46"/>
      <c r="AW19" s="41"/>
      <c r="AX19" s="23"/>
      <c r="AY19" s="24"/>
      <c r="AZ19" s="23"/>
      <c r="BA19" s="24"/>
      <c r="BB19" s="17"/>
      <c r="BC19" s="11"/>
      <c r="BD19" s="40" t="e">
        <f t="shared" si="12"/>
        <v>#NUM!</v>
      </c>
      <c r="BE19" s="4"/>
      <c r="BF19" s="22"/>
    </row>
    <row r="20" spans="5:58" x14ac:dyDescent="0.25">
      <c r="E20" s="3"/>
      <c r="F20" s="4"/>
      <c r="G20" s="4"/>
      <c r="H20" s="31">
        <f>100*J20/(AA20+J20+M20*NumbersCalc!$E$7)</f>
        <v>0</v>
      </c>
      <c r="I20" s="32">
        <f>100*AA20/(AA20+J20+M20*NumbersCalc!$E$7)</f>
        <v>100</v>
      </c>
      <c r="K20">
        <v>5</v>
      </c>
      <c r="M20" s="4"/>
      <c r="P20" s="32">
        <f t="shared" si="29"/>
        <v>0</v>
      </c>
      <c r="Q20" s="32">
        <f t="shared" si="30"/>
        <v>5</v>
      </c>
      <c r="R20" s="32">
        <f>100*P20/(Q20+P20+(M20+O20)*NumbersCalc!$E$7)</f>
        <v>0</v>
      </c>
      <c r="S20" s="71">
        <f>100*Q20/(Q20+P20+(M20+O20)*NumbersCalc!$E$7)</f>
        <v>100</v>
      </c>
      <c r="V20" s="3"/>
      <c r="W20" s="72" t="e">
        <f t="shared" si="27"/>
        <v>#DIV/0!</v>
      </c>
      <c r="X20" s="4"/>
      <c r="Y20" s="4"/>
      <c r="Z20" s="4"/>
      <c r="AA20" s="4">
        <f t="shared" si="31"/>
        <v>5</v>
      </c>
      <c r="AB20" s="4">
        <f t="shared" si="28"/>
        <v>0</v>
      </c>
      <c r="AC20" s="33">
        <f>Z20*NumbersCalc!$E$3</f>
        <v>0</v>
      </c>
      <c r="AD20" s="32">
        <f t="shared" si="24"/>
        <v>0</v>
      </c>
      <c r="AE20" s="31">
        <f t="shared" si="3"/>
        <v>100</v>
      </c>
      <c r="AF20" s="31">
        <f t="shared" si="4"/>
        <v>0</v>
      </c>
      <c r="AG20" s="31">
        <f t="shared" si="5"/>
        <v>100</v>
      </c>
      <c r="AH20" s="31">
        <f t="shared" si="6"/>
        <v>0</v>
      </c>
      <c r="AI20" s="33">
        <f>100*(AA20/NumbersCalc!$E$6)/(AB20/NumbersCalc!$E$5+AA20/NumbersCalc!$E$6+AD20/NumbersCalc!$E$4+AC20/NumbersCalc!$E$3)</f>
        <v>100</v>
      </c>
      <c r="AJ20" s="33">
        <f>100*(AA20/NumbersCalc!$E$6+AB20/NumbersCalc!$E$5+AD20/NumbersCalc!$E$4)/(J20/NumbersCalc!$E$5+AA20/NumbersCalc!$E$6+AD20/NumbersCalc!$E$4+AC20/NumbersCalc!$E$3)</f>
        <v>100</v>
      </c>
      <c r="AK20" s="61">
        <f>(AA20+AC20+AB20+AD20)/(AA20/NumbersCalc!$E$6+AC20/NumbersCalc!$E$3+'PU inks'!AB20/NumbersCalc!$E$5+'PU inks'!AD20/NumbersCalc!$E$4)</f>
        <v>2.25</v>
      </c>
      <c r="AL20" s="61">
        <f>(AA20+AB20+AD20)/(AA20/NumbersCalc!$E$6+'PU inks'!AB20/NumbersCalc!$E$5+'PU inks'!AD20/NumbersCalc!$E$4)</f>
        <v>2.25</v>
      </c>
      <c r="AM20" s="69">
        <f t="shared" si="7"/>
        <v>100</v>
      </c>
      <c r="AN20" s="33">
        <f t="shared" si="8"/>
        <v>0</v>
      </c>
      <c r="AO20" s="43">
        <f t="shared" si="9"/>
        <v>0</v>
      </c>
      <c r="AP20" s="4"/>
      <c r="AQ20" s="22"/>
      <c r="AR20" s="4"/>
      <c r="AS20" s="4"/>
      <c r="AU20" s="52" t="e">
        <f t="shared" si="11"/>
        <v>#DIV/0!</v>
      </c>
      <c r="AV20" s="46"/>
      <c r="AW20" s="41"/>
      <c r="AX20" s="23"/>
      <c r="AY20" s="24"/>
      <c r="AZ20" s="23"/>
      <c r="BA20" s="24"/>
      <c r="BB20" s="17"/>
      <c r="BC20" s="11"/>
      <c r="BD20" s="40" t="e">
        <f t="shared" si="12"/>
        <v>#NUM!</v>
      </c>
      <c r="BE20" s="4"/>
      <c r="BF20" s="22"/>
    </row>
    <row r="21" spans="5:58" x14ac:dyDescent="0.25">
      <c r="E21" s="3"/>
      <c r="F21" s="4"/>
      <c r="G21" s="4"/>
      <c r="H21" s="31">
        <f>100*J21/(AA21+J21+M21*NumbersCalc!$E$7)</f>
        <v>0</v>
      </c>
      <c r="I21" s="32">
        <f>100*AA21/(AA21+J21+M21*NumbersCalc!$E$7)</f>
        <v>100</v>
      </c>
      <c r="K21">
        <v>5</v>
      </c>
      <c r="M21" s="4"/>
      <c r="P21" s="32">
        <f t="shared" si="29"/>
        <v>0</v>
      </c>
      <c r="Q21" s="32">
        <f t="shared" si="30"/>
        <v>5</v>
      </c>
      <c r="R21" s="32">
        <f>100*P21/(Q21+P21+(M21+O21)*NumbersCalc!$E$7)</f>
        <v>0</v>
      </c>
      <c r="S21" s="71">
        <f>100*Q21/(Q21+P21+(M21+O21)*NumbersCalc!$E$7)</f>
        <v>100</v>
      </c>
      <c r="V21" s="3"/>
      <c r="W21" s="72" t="e">
        <f t="shared" si="27"/>
        <v>#DIV/0!</v>
      </c>
      <c r="X21" s="4"/>
      <c r="Y21" s="4"/>
      <c r="Z21" s="4"/>
      <c r="AA21" s="4">
        <f t="shared" si="31"/>
        <v>5</v>
      </c>
      <c r="AB21" s="4">
        <f t="shared" si="28"/>
        <v>0</v>
      </c>
      <c r="AC21" s="33">
        <f>Z21*NumbersCalc!$E$3</f>
        <v>0</v>
      </c>
      <c r="AD21" s="32">
        <f t="shared" si="24"/>
        <v>0</v>
      </c>
      <c r="AE21" s="31">
        <f t="shared" si="3"/>
        <v>100</v>
      </c>
      <c r="AF21" s="31">
        <f t="shared" si="4"/>
        <v>0</v>
      </c>
      <c r="AG21" s="31">
        <f t="shared" si="5"/>
        <v>100</v>
      </c>
      <c r="AH21" s="31">
        <f t="shared" si="6"/>
        <v>0</v>
      </c>
      <c r="AI21" s="33">
        <f>100*(AA21/NumbersCalc!$E$6)/(AB21/NumbersCalc!$E$5+AA21/NumbersCalc!$E$6+AD21/NumbersCalc!$E$4+AC21/NumbersCalc!$E$3)</f>
        <v>100</v>
      </c>
      <c r="AJ21" s="33">
        <f>100*(AA21/NumbersCalc!$E$6+AB21/NumbersCalc!$E$5+AD21/NumbersCalc!$E$4)/(J21/NumbersCalc!$E$5+AA21/NumbersCalc!$E$6+AD21/NumbersCalc!$E$4+AC21/NumbersCalc!$E$3)</f>
        <v>100</v>
      </c>
      <c r="AK21" s="61">
        <f>(AA21+AC21+AB21+AD21)/(AA21/NumbersCalc!$E$6+AC21/NumbersCalc!$E$3+'PU inks'!AB21/NumbersCalc!$E$5+'PU inks'!AD21/NumbersCalc!$E$4)</f>
        <v>2.25</v>
      </c>
      <c r="AL21" s="61">
        <f>(AA21+AB21+AD21)/(AA21/NumbersCalc!$E$6+'PU inks'!AB21/NumbersCalc!$E$5+'PU inks'!AD21/NumbersCalc!$E$4)</f>
        <v>2.25</v>
      </c>
      <c r="AM21" s="69">
        <f t="shared" si="7"/>
        <v>100</v>
      </c>
      <c r="AN21" s="33">
        <f t="shared" si="8"/>
        <v>0</v>
      </c>
      <c r="AO21" s="43">
        <f t="shared" si="9"/>
        <v>0</v>
      </c>
      <c r="AP21" s="4"/>
      <c r="AQ21" s="22"/>
      <c r="AR21" s="4"/>
      <c r="AS21" s="4"/>
      <c r="AU21" s="52" t="e">
        <f t="shared" si="11"/>
        <v>#DIV/0!</v>
      </c>
      <c r="AV21" s="46"/>
      <c r="AW21" s="41"/>
      <c r="AX21" s="23"/>
      <c r="AY21" s="24"/>
      <c r="AZ21" s="23"/>
      <c r="BA21" s="24"/>
      <c r="BB21" s="17"/>
      <c r="BC21" s="11"/>
      <c r="BD21" s="40" t="e">
        <f t="shared" si="12"/>
        <v>#NUM!</v>
      </c>
      <c r="BE21" s="4"/>
      <c r="BF21" s="22"/>
    </row>
    <row r="22" spans="5:58" x14ac:dyDescent="0.25">
      <c r="E22" s="3"/>
      <c r="F22" s="4"/>
      <c r="G22" s="4"/>
      <c r="H22" s="31" t="e">
        <f>100*J22/(AA22+J22+M22*NumbersCalc!$E$7)</f>
        <v>#DIV/0!</v>
      </c>
      <c r="I22" s="32" t="e">
        <f>100*AA22/(AA22+J22+M22*NumbersCalc!$E$7)</f>
        <v>#DIV/0!</v>
      </c>
      <c r="K22">
        <v>5</v>
      </c>
      <c r="M22" s="4"/>
      <c r="P22" s="32"/>
      <c r="Q22" s="32"/>
      <c r="R22" s="32"/>
      <c r="S22" s="71"/>
      <c r="V22" s="3"/>
      <c r="W22" s="72" t="e">
        <f t="shared" si="27"/>
        <v>#DIV/0!</v>
      </c>
      <c r="X22" s="4"/>
      <c r="Y22" s="4"/>
      <c r="Z22" s="4"/>
      <c r="AA22" s="4">
        <f t="shared" si="31"/>
        <v>0</v>
      </c>
      <c r="AB22" s="4">
        <f t="shared" si="28"/>
        <v>0</v>
      </c>
      <c r="AC22" s="33">
        <f>Z22*NumbersCalc!$E$3</f>
        <v>0</v>
      </c>
      <c r="AD22" s="4">
        <f t="shared" si="24"/>
        <v>0</v>
      </c>
      <c r="AE22" s="31" t="e">
        <f t="shared" si="3"/>
        <v>#DIV/0!</v>
      </c>
      <c r="AF22" s="31" t="e">
        <f t="shared" si="4"/>
        <v>#DIV/0!</v>
      </c>
      <c r="AG22" s="31" t="e">
        <f t="shared" si="5"/>
        <v>#DIV/0!</v>
      </c>
      <c r="AH22" s="31" t="e">
        <f t="shared" si="6"/>
        <v>#DIV/0!</v>
      </c>
      <c r="AI22" s="33" t="e">
        <f>100*(AA22/NumbersCalc!$E$6)/(AB22/NumbersCalc!$E$5+AA22/NumbersCalc!$E$6+AD22/NumbersCalc!$E$4+AC22/NumbersCalc!$E$3)</f>
        <v>#DIV/0!</v>
      </c>
      <c r="AJ22" s="33" t="e">
        <f>100*(AA22/NumbersCalc!$E$6+AB22/NumbersCalc!$E$5+AD22/NumbersCalc!$E$4)/(J22/NumbersCalc!$E$5+AA22/NumbersCalc!$E$6+AD22/NumbersCalc!$E$4+AC22/NumbersCalc!$E$3)</f>
        <v>#DIV/0!</v>
      </c>
      <c r="AK22" s="61" t="e">
        <f>(AA22+AC22+AB22+AD22)/(AA22/NumbersCalc!$E$6+AC22/NumbersCalc!$E$3+'PU inks'!AB22/NumbersCalc!$E$5+'PU inks'!AD22/NumbersCalc!$E$4)</f>
        <v>#DIV/0!</v>
      </c>
      <c r="AL22" s="61" t="e">
        <f>(AA22+AB22+AD22)/(AA22/NumbersCalc!$E$6+'PU inks'!AB22/NumbersCalc!$E$5+'PU inks'!AD22/NumbersCalc!$E$4)</f>
        <v>#DIV/0!</v>
      </c>
      <c r="AM22" s="69" t="e">
        <f t="shared" si="7"/>
        <v>#DIV/0!</v>
      </c>
      <c r="AN22" s="33" t="e">
        <f t="shared" si="8"/>
        <v>#DIV/0!</v>
      </c>
      <c r="AO22" s="43" t="e">
        <f t="shared" si="9"/>
        <v>#DIV/0!</v>
      </c>
      <c r="AP22" s="4"/>
      <c r="AQ22" s="22"/>
      <c r="AR22" s="4"/>
      <c r="AS22" s="4"/>
      <c r="AU22" s="52" t="e">
        <f t="shared" si="11"/>
        <v>#DIV/0!</v>
      </c>
      <c r="AV22" s="46"/>
      <c r="AW22" s="41"/>
      <c r="AX22" s="23"/>
      <c r="AY22" s="24"/>
      <c r="AZ22" s="23"/>
      <c r="BA22" s="24"/>
      <c r="BB22" s="17"/>
      <c r="BC22" s="11"/>
      <c r="BD22" s="40" t="e">
        <f t="shared" si="12"/>
        <v>#NUM!</v>
      </c>
      <c r="BE22" s="4"/>
      <c r="BF22" s="22"/>
    </row>
    <row r="23" spans="5:58" x14ac:dyDescent="0.25">
      <c r="E23" s="3"/>
      <c r="F23" s="4"/>
      <c r="G23" s="4"/>
      <c r="H23" s="31" t="e">
        <f>100*J23/(AA23+J23+M23*NumbersCalc!$E$7)</f>
        <v>#DIV/0!</v>
      </c>
      <c r="I23" s="32" t="e">
        <f>100*AA23/(AA23+J23+M23*NumbersCalc!$E$7)</f>
        <v>#DIV/0!</v>
      </c>
      <c r="K23">
        <v>5</v>
      </c>
      <c r="M23" s="4"/>
      <c r="P23" s="32"/>
      <c r="Q23" s="32"/>
      <c r="R23" s="32"/>
      <c r="S23" s="71"/>
      <c r="V23" s="3"/>
      <c r="W23" s="72" t="e">
        <f t="shared" si="27"/>
        <v>#DIV/0!</v>
      </c>
      <c r="X23" s="4"/>
      <c r="Y23" s="4"/>
      <c r="Z23" s="4"/>
      <c r="AA23" s="4">
        <f t="shared" si="31"/>
        <v>0</v>
      </c>
      <c r="AB23" s="4">
        <f t="shared" ref="AB23:AB25" si="32">J23</f>
        <v>0</v>
      </c>
      <c r="AC23" s="10"/>
      <c r="AD23" s="4">
        <f t="shared" si="24"/>
        <v>0</v>
      </c>
      <c r="AE23" s="31" t="e">
        <f t="shared" ref="AE23:AE25" si="33">100*(AB23+AA23+AD23)/(AB23+AA23+AD23+AC23)</f>
        <v>#DIV/0!</v>
      </c>
      <c r="AF23" s="31" t="e">
        <f t="shared" ref="AF23:AF25" si="34">100*(AB23)/(AB23+AA23+AD23+AC23)</f>
        <v>#DIV/0!</v>
      </c>
      <c r="AG23" s="31" t="e">
        <f t="shared" ref="AG23:AG25" si="35">100*(AA23)/(AB23+AA23+AD23+AC23)</f>
        <v>#DIV/0!</v>
      </c>
      <c r="AH23" s="31" t="e">
        <f t="shared" ref="AH23:AH25" si="36">100*(AD23)/(AB23+AA23+AD23+AC23)</f>
        <v>#DIV/0!</v>
      </c>
      <c r="AI23" s="33" t="e">
        <f>100*(AA23/NumbersCalc!$E$6)/(AB23/NumbersCalc!$E$5+AA23/NumbersCalc!$E$6+AD23/NumbersCalc!$E$4+AC23/NumbersCalc!$E$3)</f>
        <v>#DIV/0!</v>
      </c>
      <c r="AJ23" s="33" t="e">
        <f>100*(AA23/NumbersCalc!$E$6+AB23/NumbersCalc!$E$5+AD23/NumbersCalc!$E$4)/(J23/NumbersCalc!$E$5+AA23/NumbersCalc!$E$6+AD23/NumbersCalc!$E$4+AC23/NumbersCalc!$E$3)</f>
        <v>#DIV/0!</v>
      </c>
      <c r="AK23" s="61" t="e">
        <f>(AA23+AC23+AB23+AD23)/(AA23/NumbersCalc!$E$6+AC23/NumbersCalc!$E$3+'PU inks'!AB23/NumbersCalc!$E$5+'PU inks'!AD23/NumbersCalc!$E$4)</f>
        <v>#DIV/0!</v>
      </c>
      <c r="AL23" s="61" t="e">
        <f>(AA23+AB23+AD23)/(AA23/NumbersCalc!$E$6+'PU inks'!AB23/NumbersCalc!$E$5+'PU inks'!AD23/NumbersCalc!$E$4)</f>
        <v>#DIV/0!</v>
      </c>
      <c r="AM23" s="69" t="e">
        <f t="shared" ref="AM23:AM25" si="37">100*(AA23)/(AB23+AA23+AD23)</f>
        <v>#DIV/0!</v>
      </c>
      <c r="AN23" s="33" t="e">
        <f t="shared" ref="AN23:AN25" si="38">100*(AD23)/(AB23+AA23+AD23)</f>
        <v>#DIV/0!</v>
      </c>
      <c r="AO23" s="43" t="e">
        <f t="shared" ref="AO23:AO25" si="39">100*(J23)/(AB23+AA23+AD23)</f>
        <v>#DIV/0!</v>
      </c>
      <c r="AP23" s="4"/>
      <c r="AQ23" s="22"/>
      <c r="AR23" s="4"/>
      <c r="AS23" s="4"/>
      <c r="AU23" s="52" t="e">
        <f t="shared" si="11"/>
        <v>#DIV/0!</v>
      </c>
      <c r="AV23" s="46"/>
      <c r="AW23" s="41"/>
      <c r="AX23" s="23"/>
      <c r="AY23" s="24"/>
      <c r="AZ23" s="23"/>
      <c r="BA23" s="24"/>
      <c r="BB23" s="17"/>
      <c r="BC23" s="11"/>
      <c r="BD23" s="40" t="e">
        <f t="shared" si="12"/>
        <v>#NUM!</v>
      </c>
      <c r="BE23" s="4"/>
      <c r="BF23" s="22"/>
    </row>
    <row r="24" spans="5:58" ht="15.75" thickBot="1" x14ac:dyDescent="0.3">
      <c r="E24" s="3"/>
      <c r="F24" s="4"/>
      <c r="G24" s="4"/>
      <c r="H24" s="31" t="e">
        <f>100*J24/(AA24+J24+M24*NumbersCalc!$E$7)</f>
        <v>#DIV/0!</v>
      </c>
      <c r="I24" s="32" t="e">
        <f>100*AA24/(AA24+J24+M24*NumbersCalc!$E$7)</f>
        <v>#DIV/0!</v>
      </c>
      <c r="K24">
        <v>5</v>
      </c>
      <c r="M24" s="4"/>
      <c r="P24" s="32"/>
      <c r="Q24" s="32"/>
      <c r="R24" s="32"/>
      <c r="S24" s="71"/>
      <c r="V24" s="3"/>
      <c r="W24" s="72" t="e">
        <f t="shared" si="27"/>
        <v>#DIV/0!</v>
      </c>
      <c r="X24" s="4"/>
      <c r="Y24" s="4"/>
      <c r="Z24" s="4"/>
      <c r="AA24" s="4">
        <f t="shared" si="31"/>
        <v>0</v>
      </c>
      <c r="AB24" s="4">
        <f t="shared" si="32"/>
        <v>0</v>
      </c>
      <c r="AC24" s="10"/>
      <c r="AD24" s="4">
        <f t="shared" si="24"/>
        <v>0</v>
      </c>
      <c r="AE24" s="34" t="e">
        <f t="shared" si="33"/>
        <v>#DIV/0!</v>
      </c>
      <c r="AF24" s="31" t="e">
        <f t="shared" si="34"/>
        <v>#DIV/0!</v>
      </c>
      <c r="AG24" s="31" t="e">
        <f t="shared" si="35"/>
        <v>#DIV/0!</v>
      </c>
      <c r="AH24" s="31" t="e">
        <f t="shared" si="36"/>
        <v>#DIV/0!</v>
      </c>
      <c r="AI24" s="4"/>
      <c r="AJ24" s="4" t="e">
        <f>100*(AA24/NumbersCalc!$E$6+AB24/NumbersCalc!$E$5+AD24/NumbersCalc!$E$4)/(J24/NumbersCalc!$E$5+AA24/NumbersCalc!$E$6+AD24/NumbersCalc!$E$4+AC24/NumbersCalc!$E$3)</f>
        <v>#DIV/0!</v>
      </c>
      <c r="AK24" s="61" t="e">
        <f>(AA24+AC24+AB24+AD24)/(AA24/NumbersCalc!$E$6+AC24/NumbersCalc!$E$3+'PU inks'!AB24/NumbersCalc!$E$5+'PU inks'!AD24/NumbersCalc!$E$4)</f>
        <v>#DIV/0!</v>
      </c>
      <c r="AL24" s="61" t="e">
        <f>(AA24+AB24+AD24)/(AA24/NumbersCalc!$E$6+'PU inks'!AB24/NumbersCalc!$E$5+'PU inks'!AD24/NumbersCalc!$E$4)</f>
        <v>#DIV/0!</v>
      </c>
      <c r="AM24" s="69" t="e">
        <f t="shared" si="37"/>
        <v>#DIV/0!</v>
      </c>
      <c r="AN24" s="33" t="e">
        <f t="shared" si="38"/>
        <v>#DIV/0!</v>
      </c>
      <c r="AO24" s="43" t="e">
        <f t="shared" si="39"/>
        <v>#DIV/0!</v>
      </c>
      <c r="AP24" s="6"/>
      <c r="AQ24" s="36"/>
      <c r="AR24" s="19"/>
      <c r="AS24" s="19"/>
      <c r="AU24" s="52" t="e">
        <f t="shared" si="11"/>
        <v>#DIV/0!</v>
      </c>
      <c r="AV24" s="46"/>
      <c r="AW24" s="41"/>
      <c r="AX24" s="23"/>
      <c r="AY24" s="24"/>
      <c r="AZ24" s="23"/>
      <c r="BA24" s="24"/>
      <c r="BB24" s="17"/>
      <c r="BC24" s="11"/>
      <c r="BD24" s="40" t="e">
        <f t="shared" si="12"/>
        <v>#NUM!</v>
      </c>
      <c r="BE24" s="4"/>
      <c r="BF24" s="22"/>
    </row>
    <row r="25" spans="5:58" ht="15.75" thickBot="1" x14ac:dyDescent="0.3">
      <c r="E25" s="5"/>
      <c r="F25" s="6"/>
      <c r="G25" s="6"/>
      <c r="H25" s="31" t="e">
        <f>100*J25/(AA25+J25+M25*NumbersCalc!$E$7)</f>
        <v>#DIV/0!</v>
      </c>
      <c r="I25" s="32" t="e">
        <f>100*AA25/(AA25+J25+M25*NumbersCalc!$E$7)</f>
        <v>#DIV/0!</v>
      </c>
      <c r="K25">
        <v>5</v>
      </c>
      <c r="M25" s="6"/>
      <c r="P25" s="32"/>
      <c r="Q25" s="32"/>
      <c r="R25" s="32"/>
      <c r="S25" s="71"/>
      <c r="V25" s="5"/>
      <c r="W25" s="72" t="e">
        <f t="shared" si="27"/>
        <v>#DIV/0!</v>
      </c>
      <c r="X25" s="6"/>
      <c r="Y25" s="6"/>
      <c r="Z25" s="6"/>
      <c r="AA25" s="6"/>
      <c r="AB25" s="6">
        <f t="shared" si="32"/>
        <v>0</v>
      </c>
      <c r="AC25" s="12"/>
      <c r="AD25" s="6">
        <f t="shared" si="24"/>
        <v>0</v>
      </c>
      <c r="AE25" s="34" t="e">
        <f t="shared" si="33"/>
        <v>#DIV/0!</v>
      </c>
      <c r="AF25" s="31" t="e">
        <f t="shared" si="34"/>
        <v>#DIV/0!</v>
      </c>
      <c r="AG25" s="31" t="e">
        <f t="shared" si="35"/>
        <v>#DIV/0!</v>
      </c>
      <c r="AH25" s="31" t="e">
        <f t="shared" si="36"/>
        <v>#DIV/0!</v>
      </c>
      <c r="AI25" s="6"/>
      <c r="AJ25" s="4" t="e">
        <f>100*(AA25/NumbersCalc!$E$6+AB25/NumbersCalc!$E$5+AD25/NumbersCalc!$E$4)/(J25/NumbersCalc!$E$5+AA25/NumbersCalc!$E$6+AD25/NumbersCalc!$E$4+AC25/NumbersCalc!$E$3)</f>
        <v>#DIV/0!</v>
      </c>
      <c r="AK25" s="61" t="e">
        <f>(AA25+AC25+AB25+AD25)/(AA25/NumbersCalc!$E$6+AC25/NumbersCalc!$E$3+'PU inks'!AB25/NumbersCalc!$E$5+'PU inks'!AD25/NumbersCalc!$E$4)</f>
        <v>#DIV/0!</v>
      </c>
      <c r="AL25" s="61" t="e">
        <f>(AA25+AB25+AD25)/(AA25/NumbersCalc!$E$6+'PU inks'!AB25/NumbersCalc!$E$5+'PU inks'!AD25/NumbersCalc!$E$4)</f>
        <v>#DIV/0!</v>
      </c>
      <c r="AM25" s="70" t="e">
        <f t="shared" si="37"/>
        <v>#DIV/0!</v>
      </c>
      <c r="AN25" s="44" t="e">
        <f t="shared" si="38"/>
        <v>#DIV/0!</v>
      </c>
      <c r="AO25" s="45" t="e">
        <f t="shared" si="39"/>
        <v>#DIV/0!</v>
      </c>
      <c r="AP25" s="19"/>
      <c r="AQ25" s="28"/>
      <c r="AR25" s="4"/>
      <c r="AS25" s="4"/>
      <c r="AT25" s="63"/>
      <c r="AU25" s="63" t="e">
        <f t="shared" si="11"/>
        <v>#DIV/0!</v>
      </c>
      <c r="AV25" s="47"/>
      <c r="AW25" s="42"/>
      <c r="AX25" s="29"/>
      <c r="AY25" s="30"/>
      <c r="AZ25" s="29"/>
      <c r="BA25" s="30"/>
      <c r="BB25" s="21"/>
      <c r="BC25" s="20"/>
      <c r="BD25" s="39" t="e">
        <f t="shared" si="12"/>
        <v>#NUM!</v>
      </c>
      <c r="BE25" s="19"/>
      <c r="BF25" s="28"/>
    </row>
    <row r="48" ht="15.75" thickBot="1" x14ac:dyDescent="0.3"/>
    <row r="49" spans="42:43" ht="15.75" thickBot="1" x14ac:dyDescent="0.3">
      <c r="AP49" s="66"/>
      <c r="AQ49" s="65"/>
    </row>
  </sheetData>
  <mergeCells count="11">
    <mergeCell ref="E1:M1"/>
    <mergeCell ref="V1:AI1"/>
    <mergeCell ref="BE1:BF1"/>
    <mergeCell ref="AP1:AQ1"/>
    <mergeCell ref="AR1:AS1"/>
    <mergeCell ref="AV1:AW1"/>
    <mergeCell ref="AX1:AY1"/>
    <mergeCell ref="AZ1:BA1"/>
    <mergeCell ref="BB1:BC1"/>
    <mergeCell ref="AM1:AO1"/>
    <mergeCell ref="N1:S1"/>
  </mergeCells>
  <phoneticPr fontId="2" type="noConversion"/>
  <pageMargins left="0.7" right="0.7" top="0.75" bottom="0.75" header="0.3" footer="0.3"/>
  <pageSetup paperSize="9" scale="3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A6B58-FEA9-43B9-A166-D0AED78BAC9A}">
  <dimension ref="A1:F24"/>
  <sheetViews>
    <sheetView topLeftCell="A7" workbookViewId="0">
      <selection activeCell="B21" sqref="B21"/>
    </sheetView>
  </sheetViews>
  <sheetFormatPr defaultRowHeight="15" x14ac:dyDescent="0.25"/>
  <cols>
    <col min="1" max="1" width="15.42578125" customWidth="1"/>
    <col min="2" max="2" width="24.42578125" customWidth="1"/>
    <col min="3" max="3" width="22" customWidth="1"/>
    <col min="4" max="4" width="17.85546875" customWidth="1"/>
  </cols>
  <sheetData>
    <row r="1" spans="1:6" ht="15.75" thickBot="1" x14ac:dyDescent="0.3"/>
    <row r="2" spans="1:6" x14ac:dyDescent="0.25">
      <c r="B2" t="s">
        <v>24</v>
      </c>
      <c r="D2" s="27"/>
      <c r="E2" s="25" t="s">
        <v>26</v>
      </c>
    </row>
    <row r="3" spans="1:6" x14ac:dyDescent="0.25">
      <c r="A3" t="s">
        <v>25</v>
      </c>
      <c r="B3">
        <v>5</v>
      </c>
      <c r="D3" s="16" t="s">
        <v>21</v>
      </c>
      <c r="E3" s="22">
        <v>0.879</v>
      </c>
    </row>
    <row r="4" spans="1:6" x14ac:dyDescent="0.25">
      <c r="D4" s="16" t="s">
        <v>27</v>
      </c>
      <c r="E4" s="22">
        <v>1</v>
      </c>
    </row>
    <row r="5" spans="1:6" x14ac:dyDescent="0.25">
      <c r="D5" s="16" t="s">
        <v>28</v>
      </c>
      <c r="E5" s="22">
        <v>1.1399999999999999</v>
      </c>
    </row>
    <row r="6" spans="1:6" x14ac:dyDescent="0.25">
      <c r="D6" s="16" t="s">
        <v>29</v>
      </c>
      <c r="E6" s="22">
        <v>2.25</v>
      </c>
      <c r="F6" t="s">
        <v>30</v>
      </c>
    </row>
    <row r="7" spans="1:6" ht="15.75" thickBot="1" x14ac:dyDescent="0.3">
      <c r="D7" s="18" t="s">
        <v>52</v>
      </c>
      <c r="E7" s="28">
        <v>0.87078999999999995</v>
      </c>
    </row>
    <row r="11" spans="1:6" x14ac:dyDescent="0.25">
      <c r="A11" t="s">
        <v>97</v>
      </c>
    </row>
    <row r="12" spans="1:6" ht="15.75" thickBot="1" x14ac:dyDescent="0.3"/>
    <row r="13" spans="1:6" ht="18" thickBot="1" x14ac:dyDescent="0.3">
      <c r="A13" s="90" t="s">
        <v>92</v>
      </c>
      <c r="B13" s="91" t="s">
        <v>103</v>
      </c>
    </row>
    <row r="14" spans="1:6" ht="15.75" thickBot="1" x14ac:dyDescent="0.3">
      <c r="A14" s="79" t="s">
        <v>93</v>
      </c>
      <c r="B14" s="80">
        <v>2630</v>
      </c>
    </row>
    <row r="15" spans="1:6" ht="15.75" thickBot="1" x14ac:dyDescent="0.3">
      <c r="A15" s="79" t="s">
        <v>94</v>
      </c>
      <c r="B15" s="80">
        <v>132</v>
      </c>
    </row>
    <row r="16" spans="1:6" ht="15.75" thickBot="1" x14ac:dyDescent="0.3">
      <c r="A16" s="79" t="s">
        <v>95</v>
      </c>
      <c r="B16" s="80" t="s">
        <v>96</v>
      </c>
      <c r="C16">
        <v>150</v>
      </c>
    </row>
    <row r="17" spans="1:4" ht="15.75" thickBot="1" x14ac:dyDescent="0.3"/>
    <row r="18" spans="1:4" x14ac:dyDescent="0.25">
      <c r="A18" s="87" t="s">
        <v>91</v>
      </c>
      <c r="B18" s="88" t="s">
        <v>101</v>
      </c>
      <c r="C18" s="88" t="s">
        <v>98</v>
      </c>
      <c r="D18" s="89" t="s">
        <v>102</v>
      </c>
    </row>
    <row r="19" spans="1:4" x14ac:dyDescent="0.25">
      <c r="A19" s="82" t="s">
        <v>99</v>
      </c>
      <c r="B19" s="81">
        <v>0</v>
      </c>
      <c r="C19" s="81">
        <v>15</v>
      </c>
      <c r="D19" s="83" t="s">
        <v>100</v>
      </c>
    </row>
    <row r="20" spans="1:4" x14ac:dyDescent="0.25">
      <c r="A20" s="82">
        <v>0.5</v>
      </c>
      <c r="B20" s="81">
        <v>7.4999999999999997E-2</v>
      </c>
      <c r="C20" s="81">
        <v>0.3</v>
      </c>
      <c r="D20" s="83">
        <v>4</v>
      </c>
    </row>
    <row r="21" spans="1:4" x14ac:dyDescent="0.25">
      <c r="A21" s="82">
        <v>1</v>
      </c>
      <c r="B21" s="81">
        <v>0.15</v>
      </c>
      <c r="C21" s="81">
        <v>0.6</v>
      </c>
      <c r="D21" s="83">
        <v>4</v>
      </c>
    </row>
    <row r="22" spans="1:4" x14ac:dyDescent="0.25">
      <c r="A22" s="82">
        <v>5</v>
      </c>
      <c r="B22" s="81">
        <v>0.75</v>
      </c>
      <c r="C22" s="81">
        <v>3</v>
      </c>
      <c r="D22" s="83">
        <v>4</v>
      </c>
    </row>
    <row r="23" spans="1:4" x14ac:dyDescent="0.25">
      <c r="A23" s="82">
        <v>10</v>
      </c>
      <c r="B23" s="81">
        <v>1.5</v>
      </c>
      <c r="C23" s="81">
        <v>6</v>
      </c>
      <c r="D23" s="83">
        <v>4</v>
      </c>
    </row>
    <row r="24" spans="1:4" ht="15.75" thickBot="1" x14ac:dyDescent="0.3">
      <c r="A24" s="84">
        <v>25</v>
      </c>
      <c r="B24" s="85">
        <v>3.75</v>
      </c>
      <c r="C24" s="85">
        <v>15</v>
      </c>
      <c r="D24" s="86">
        <v>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 inks</vt:lpstr>
      <vt:lpstr>NumbersCalc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Hazendonk, L.S. van</dc:creator>
  <cp:lastModifiedBy>Hazendonk, L.S. van</cp:lastModifiedBy>
  <cp:lastPrinted>2020-11-11T12:18:08Z</cp:lastPrinted>
  <dcterms:created xsi:type="dcterms:W3CDTF">2020-06-12T14:39:59Z</dcterms:created>
  <dcterms:modified xsi:type="dcterms:W3CDTF">2023-04-04T13:38:29Z</dcterms:modified>
</cp:coreProperties>
</file>