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9"/>
  <workbookPr/>
  <mc:AlternateContent xmlns:mc="http://schemas.openxmlformats.org/markup-compatibility/2006">
    <mc:Choice Requires="x15">
      <x15ac:absPath xmlns:x15ac="http://schemas.microsoft.com/office/spreadsheetml/2010/11/ac" url="/Users/miss_hood/Desktop/RIH/ARI - PostDoc/ZonMw/Data/Circulation time with clodronate/"/>
    </mc:Choice>
  </mc:AlternateContent>
  <xr:revisionPtr revIDLastSave="0" documentId="13_ncr:1_{7FAC5ECA-A622-5746-AE57-64316B081768}" xr6:coauthVersionLast="36" xr6:coauthVersionMax="36" xr10:uidLastSave="{00000000-0000-0000-0000-000000000000}"/>
  <bookViews>
    <workbookView xWindow="9920" yWindow="460" windowWidth="18860" windowHeight="14240" xr2:uid="{00000000-000D-0000-FFFF-FFFF00000000}"/>
  </bookViews>
  <sheets>
    <sheet name="BioD immediately" sheetId="1" r:id="rId1"/>
    <sheet name="T-test" sheetId="4" r:id="rId2"/>
    <sheet name="BioD measured after 7 days" sheetId="2" r:id="rId3"/>
    <sheet name="difference" sheetId="3" r:id="rId4"/>
  </sheets>
  <definedNames>
    <definedName name="_xlchart.v1.0" hidden="1">'BioD immediately'!$I$5:$I$15</definedName>
    <definedName name="_xlchart.v1.1" hidden="1">'BioD immediately'!$J$5:$J$15</definedName>
    <definedName name="_xlchart.v1.2" hidden="1">'BioD immediately'!$L$5:$L$15</definedName>
    <definedName name="_xlchart.v1.3" hidden="1">'BioD immediately'!$N$2:$O$2</definedName>
    <definedName name="_xlchart.v1.4" hidden="1">'BioD immediately'!$N$5:$N$15</definedName>
    <definedName name="_xlchart.v1.5" hidden="1">'BioD immediately'!$P$5:$P$15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4" l="1"/>
  <c r="H11" i="4"/>
  <c r="I11" i="4"/>
  <c r="Y101" i="2" l="1"/>
  <c r="I31" i="3"/>
  <c r="I32" i="3"/>
  <c r="I33" i="3"/>
  <c r="I34" i="3"/>
  <c r="I35" i="3"/>
  <c r="I36" i="3"/>
  <c r="I37" i="3"/>
  <c r="O37" i="3"/>
  <c r="O36" i="3"/>
  <c r="O35" i="3"/>
  <c r="O34" i="3"/>
  <c r="O33" i="3"/>
  <c r="O32" i="3"/>
  <c r="O31" i="3"/>
  <c r="O30" i="3"/>
  <c r="O29" i="3"/>
  <c r="O28" i="3"/>
  <c r="O27" i="3"/>
  <c r="O26" i="3"/>
  <c r="L37" i="3"/>
  <c r="L36" i="3"/>
  <c r="L35" i="3"/>
  <c r="L34" i="3"/>
  <c r="L33" i="3"/>
  <c r="L32" i="3"/>
  <c r="L31" i="3"/>
  <c r="L30" i="3"/>
  <c r="L29" i="3"/>
  <c r="L28" i="3"/>
  <c r="L27" i="3"/>
  <c r="L26" i="3"/>
  <c r="I30" i="3"/>
  <c r="I29" i="3"/>
  <c r="I28" i="3"/>
  <c r="I27" i="3"/>
  <c r="I26" i="3"/>
  <c r="F27" i="3"/>
  <c r="F28" i="3"/>
  <c r="F29" i="3"/>
  <c r="F30" i="3"/>
  <c r="F31" i="3"/>
  <c r="F32" i="3"/>
  <c r="F33" i="3"/>
  <c r="F34" i="3"/>
  <c r="F35" i="3"/>
  <c r="F36" i="3"/>
  <c r="F37" i="3"/>
  <c r="F26" i="3"/>
  <c r="M99" i="2"/>
  <c r="B13" i="2"/>
  <c r="Y104" i="2"/>
  <c r="AA104" i="2"/>
  <c r="AA110" i="2" s="1"/>
  <c r="R104" i="2"/>
  <c r="K104" i="2"/>
  <c r="M104" i="2"/>
  <c r="D99" i="2"/>
  <c r="D104" i="2"/>
  <c r="Y97" i="2"/>
  <c r="AA97" i="2"/>
  <c r="AA109" i="2" s="1"/>
  <c r="R97" i="2"/>
  <c r="K97" i="2"/>
  <c r="M97" i="2"/>
  <c r="D97" i="2"/>
  <c r="Y98" i="2"/>
  <c r="AA98" i="2"/>
  <c r="AA108" i="2" s="1"/>
  <c r="R98" i="2"/>
  <c r="K98" i="2"/>
  <c r="M98" i="2"/>
  <c r="D98" i="2"/>
  <c r="Y107" i="2"/>
  <c r="AA107" i="2"/>
  <c r="R107" i="2"/>
  <c r="T107" i="2"/>
  <c r="K107" i="2"/>
  <c r="M107" i="2"/>
  <c r="D107" i="2"/>
  <c r="F107" i="2"/>
  <c r="Y106" i="2"/>
  <c r="AA106" i="2"/>
  <c r="R106" i="2"/>
  <c r="T106" i="2"/>
  <c r="K106" i="2"/>
  <c r="M106" i="2"/>
  <c r="D106" i="2"/>
  <c r="F106" i="2"/>
  <c r="Y105" i="2"/>
  <c r="AA105" i="2"/>
  <c r="R105" i="2"/>
  <c r="T105" i="2"/>
  <c r="K105" i="2"/>
  <c r="M105" i="2"/>
  <c r="D105" i="2"/>
  <c r="F105" i="2"/>
  <c r="Y103" i="2"/>
  <c r="AA103" i="2"/>
  <c r="R103" i="2"/>
  <c r="T103" i="2"/>
  <c r="K103" i="2"/>
  <c r="M103" i="2"/>
  <c r="D103" i="2"/>
  <c r="F103" i="2"/>
  <c r="Y102" i="2"/>
  <c r="AA102" i="2"/>
  <c r="R102" i="2"/>
  <c r="T102" i="2"/>
  <c r="K102" i="2"/>
  <c r="M102" i="2"/>
  <c r="D102" i="2"/>
  <c r="F102" i="2"/>
  <c r="R101" i="2"/>
  <c r="T101" i="2"/>
  <c r="K101" i="2"/>
  <c r="M101" i="2"/>
  <c r="D101" i="2"/>
  <c r="F101" i="2"/>
  <c r="Y100" i="2"/>
  <c r="AA100" i="2"/>
  <c r="R100" i="2"/>
  <c r="T100" i="2"/>
  <c r="K100" i="2"/>
  <c r="M100" i="2"/>
  <c r="D100" i="2"/>
  <c r="F100" i="2"/>
  <c r="K99" i="2"/>
  <c r="Y96" i="2"/>
  <c r="AA96" i="2" s="1"/>
  <c r="R96" i="2"/>
  <c r="T96" i="2" s="1"/>
  <c r="K96" i="2"/>
  <c r="M96" i="2" s="1"/>
  <c r="D96" i="2"/>
  <c r="F96" i="2" s="1"/>
  <c r="Y85" i="2"/>
  <c r="AA85" i="2" s="1"/>
  <c r="AA91" i="2" s="1"/>
  <c r="R85" i="2"/>
  <c r="T85" i="2"/>
  <c r="T91" i="2" s="1"/>
  <c r="K80" i="2"/>
  <c r="M80" i="2" s="1"/>
  <c r="K85" i="2"/>
  <c r="M85" i="2" s="1"/>
  <c r="D80" i="2"/>
  <c r="F80" i="2"/>
  <c r="D85" i="2"/>
  <c r="F85" i="2"/>
  <c r="Y78" i="2"/>
  <c r="AA78" i="2" s="1"/>
  <c r="AA90" i="2" s="1"/>
  <c r="R78" i="2"/>
  <c r="T78" i="2"/>
  <c r="T90" i="2" s="1"/>
  <c r="K78" i="2"/>
  <c r="M78" i="2" s="1"/>
  <c r="M90" i="2" s="1"/>
  <c r="D78" i="2"/>
  <c r="F78" i="2"/>
  <c r="Y79" i="2"/>
  <c r="AA79" i="2" s="1"/>
  <c r="AA89" i="2" s="1"/>
  <c r="R79" i="2"/>
  <c r="T79" i="2"/>
  <c r="T89" i="2" s="1"/>
  <c r="K79" i="2"/>
  <c r="M79" i="2" s="1"/>
  <c r="M89" i="2"/>
  <c r="D79" i="2"/>
  <c r="F79" i="2"/>
  <c r="Y88" i="2"/>
  <c r="AA88" i="2" s="1"/>
  <c r="R88" i="2"/>
  <c r="T88" i="2" s="1"/>
  <c r="K88" i="2"/>
  <c r="M88" i="2" s="1"/>
  <c r="D88" i="2"/>
  <c r="F88" i="2" s="1"/>
  <c r="Y87" i="2"/>
  <c r="AA87" i="2" s="1"/>
  <c r="R87" i="2"/>
  <c r="T87" i="2" s="1"/>
  <c r="K87" i="2"/>
  <c r="M87" i="2" s="1"/>
  <c r="D87" i="2"/>
  <c r="F87" i="2" s="1"/>
  <c r="Y86" i="2"/>
  <c r="AA86" i="2" s="1"/>
  <c r="R86" i="2"/>
  <c r="T86" i="2" s="1"/>
  <c r="K86" i="2"/>
  <c r="M86" i="2" s="1"/>
  <c r="D86" i="2"/>
  <c r="F86" i="2" s="1"/>
  <c r="Y84" i="2"/>
  <c r="AA84" i="2" s="1"/>
  <c r="R84" i="2"/>
  <c r="T84" i="2" s="1"/>
  <c r="K84" i="2"/>
  <c r="M84" i="2" s="1"/>
  <c r="D84" i="2"/>
  <c r="F84" i="2" s="1"/>
  <c r="Y83" i="2"/>
  <c r="AA83" i="2" s="1"/>
  <c r="R83" i="2"/>
  <c r="T83" i="2" s="1"/>
  <c r="K83" i="2"/>
  <c r="M83" i="2" s="1"/>
  <c r="D83" i="2"/>
  <c r="F83" i="2" s="1"/>
  <c r="Y82" i="2"/>
  <c r="AA82" i="2" s="1"/>
  <c r="R82" i="2"/>
  <c r="T82" i="2" s="1"/>
  <c r="K82" i="2"/>
  <c r="M82" i="2" s="1"/>
  <c r="D82" i="2"/>
  <c r="F82" i="2" s="1"/>
  <c r="Y81" i="2"/>
  <c r="AA81" i="2" s="1"/>
  <c r="R81" i="2"/>
  <c r="T81" i="2" s="1"/>
  <c r="K81" i="2"/>
  <c r="M81" i="2" s="1"/>
  <c r="D81" i="2"/>
  <c r="F81" i="2" s="1"/>
  <c r="Y77" i="2"/>
  <c r="AA77" i="2" s="1"/>
  <c r="R77" i="2"/>
  <c r="T77" i="2" s="1"/>
  <c r="K77" i="2"/>
  <c r="M77" i="2" s="1"/>
  <c r="D77" i="2"/>
  <c r="F77" i="2" s="1"/>
  <c r="Y66" i="2"/>
  <c r="AA66" i="2" s="1"/>
  <c r="AA72" i="2" s="1"/>
  <c r="R66" i="2"/>
  <c r="T66" i="2"/>
  <c r="T72" i="2" s="1"/>
  <c r="K61" i="2"/>
  <c r="M61" i="2" s="1"/>
  <c r="K66" i="2"/>
  <c r="M66" i="2" s="1"/>
  <c r="D61" i="2"/>
  <c r="F61" i="2"/>
  <c r="D66" i="2"/>
  <c r="F66" i="2"/>
  <c r="Y59" i="2"/>
  <c r="AA59" i="2" s="1"/>
  <c r="AA71" i="2" s="1"/>
  <c r="R59" i="2"/>
  <c r="T59" i="2"/>
  <c r="T71" i="2" s="1"/>
  <c r="K59" i="2"/>
  <c r="M59" i="2" s="1"/>
  <c r="D59" i="2"/>
  <c r="F59" i="2"/>
  <c r="Y60" i="2"/>
  <c r="AA60" i="2" s="1"/>
  <c r="AA70" i="2" s="1"/>
  <c r="R60" i="2"/>
  <c r="T60" i="2"/>
  <c r="T70" i="2" s="1"/>
  <c r="K60" i="2"/>
  <c r="M60" i="2" s="1"/>
  <c r="D60" i="2"/>
  <c r="F60" i="2"/>
  <c r="Y69" i="2"/>
  <c r="AA69" i="2" s="1"/>
  <c r="R69" i="2"/>
  <c r="T69" i="2" s="1"/>
  <c r="K69" i="2"/>
  <c r="M69" i="2" s="1"/>
  <c r="D69" i="2"/>
  <c r="F69" i="2" s="1"/>
  <c r="Y68" i="2"/>
  <c r="AA68" i="2" s="1"/>
  <c r="P14" i="2" s="1"/>
  <c r="R68" i="2"/>
  <c r="T68" i="2" s="1"/>
  <c r="K68" i="2"/>
  <c r="M68" i="2" s="1"/>
  <c r="D68" i="2"/>
  <c r="F68" i="2" s="1"/>
  <c r="Y67" i="2"/>
  <c r="AA67" i="2" s="1"/>
  <c r="R67" i="2"/>
  <c r="T67" i="2" s="1"/>
  <c r="K67" i="2"/>
  <c r="M67" i="2" s="1"/>
  <c r="D67" i="2"/>
  <c r="F67" i="2" s="1"/>
  <c r="Y65" i="2"/>
  <c r="AA65" i="2" s="1"/>
  <c r="R65" i="2"/>
  <c r="T65" i="2" s="1"/>
  <c r="K65" i="2"/>
  <c r="M65" i="2" s="1"/>
  <c r="D65" i="2"/>
  <c r="F65" i="2" s="1"/>
  <c r="Y64" i="2"/>
  <c r="AA64" i="2" s="1"/>
  <c r="R64" i="2"/>
  <c r="T64" i="2" s="1"/>
  <c r="K64" i="2"/>
  <c r="M64" i="2" s="1"/>
  <c r="D64" i="2"/>
  <c r="F64" i="2" s="1"/>
  <c r="Y63" i="2"/>
  <c r="AA63" i="2" s="1"/>
  <c r="R63" i="2"/>
  <c r="T63" i="2" s="1"/>
  <c r="K63" i="2"/>
  <c r="M63" i="2" s="1"/>
  <c r="D63" i="2"/>
  <c r="F63" i="2" s="1"/>
  <c r="Y62" i="2"/>
  <c r="AA62" i="2" s="1"/>
  <c r="R62" i="2"/>
  <c r="T62" i="2" s="1"/>
  <c r="K62" i="2"/>
  <c r="M62" i="2" s="1"/>
  <c r="D62" i="2"/>
  <c r="F62" i="2" s="1"/>
  <c r="Y58" i="2"/>
  <c r="AA58" i="2" s="1"/>
  <c r="R58" i="2"/>
  <c r="T58" i="2" s="1"/>
  <c r="K58" i="2"/>
  <c r="M58" i="2" s="1"/>
  <c r="D58" i="2"/>
  <c r="F58" i="2" s="1"/>
  <c r="Y47" i="2"/>
  <c r="AA47" i="2" s="1"/>
  <c r="R47" i="2"/>
  <c r="T47" i="2"/>
  <c r="T53" i="2" s="1"/>
  <c r="K42" i="2"/>
  <c r="M42" i="2" s="1"/>
  <c r="K47" i="2"/>
  <c r="M47" i="2" s="1"/>
  <c r="D42" i="2"/>
  <c r="F42" i="2"/>
  <c r="D47" i="2"/>
  <c r="F47" i="2"/>
  <c r="Y40" i="2"/>
  <c r="AA40" i="2" s="1"/>
  <c r="AA52" i="2"/>
  <c r="R40" i="2"/>
  <c r="T40" i="2"/>
  <c r="T52" i="2" s="1"/>
  <c r="K40" i="2"/>
  <c r="M40" i="2" s="1"/>
  <c r="M52" i="2"/>
  <c r="D40" i="2"/>
  <c r="F40" i="2"/>
  <c r="Y41" i="2"/>
  <c r="AA41" i="2" s="1"/>
  <c r="AA51" i="2"/>
  <c r="R41" i="2"/>
  <c r="T41" i="2"/>
  <c r="T51" i="2" s="1"/>
  <c r="K41" i="2"/>
  <c r="M41" i="2" s="1"/>
  <c r="M51" i="2"/>
  <c r="D41" i="2"/>
  <c r="F41" i="2"/>
  <c r="Y50" i="2"/>
  <c r="AA50" i="2" s="1"/>
  <c r="R50" i="2"/>
  <c r="T50" i="2" s="1"/>
  <c r="K50" i="2"/>
  <c r="M50" i="2" s="1"/>
  <c r="D50" i="2"/>
  <c r="F50" i="2" s="1"/>
  <c r="Y49" i="2"/>
  <c r="AA49" i="2" s="1"/>
  <c r="R49" i="2"/>
  <c r="T49" i="2" s="1"/>
  <c r="K49" i="2"/>
  <c r="M49" i="2" s="1"/>
  <c r="D49" i="2"/>
  <c r="F49" i="2" s="1"/>
  <c r="Y48" i="2"/>
  <c r="AA48" i="2" s="1"/>
  <c r="R48" i="2"/>
  <c r="T48" i="2" s="1"/>
  <c r="K48" i="2"/>
  <c r="M48" i="2" s="1"/>
  <c r="D48" i="2"/>
  <c r="F48" i="2" s="1"/>
  <c r="Y46" i="2"/>
  <c r="AA46" i="2" s="1"/>
  <c r="R46" i="2"/>
  <c r="T46" i="2" s="1"/>
  <c r="K46" i="2"/>
  <c r="M46" i="2" s="1"/>
  <c r="D46" i="2"/>
  <c r="F46" i="2" s="1"/>
  <c r="Y45" i="2"/>
  <c r="AA45" i="2" s="1"/>
  <c r="R45" i="2"/>
  <c r="T45" i="2" s="1"/>
  <c r="K45" i="2"/>
  <c r="M45" i="2" s="1"/>
  <c r="D45" i="2"/>
  <c r="F45" i="2" s="1"/>
  <c r="Y44" i="2"/>
  <c r="AA44" i="2" s="1"/>
  <c r="R44" i="2"/>
  <c r="T44" i="2" s="1"/>
  <c r="K44" i="2"/>
  <c r="M44" i="2" s="1"/>
  <c r="D44" i="2"/>
  <c r="F44" i="2" s="1"/>
  <c r="Y43" i="2"/>
  <c r="AA43" i="2" s="1"/>
  <c r="R43" i="2"/>
  <c r="T43" i="2" s="1"/>
  <c r="K43" i="2"/>
  <c r="M43" i="2" s="1"/>
  <c r="D43" i="2"/>
  <c r="F43" i="2" s="1"/>
  <c r="Y39" i="2"/>
  <c r="AA39" i="2" s="1"/>
  <c r="R39" i="2"/>
  <c r="T39" i="2" s="1"/>
  <c r="K39" i="2"/>
  <c r="M39" i="2"/>
  <c r="Y28" i="2"/>
  <c r="AA28" i="2"/>
  <c r="AA34" i="2" s="1"/>
  <c r="R28" i="2"/>
  <c r="T28" i="2" s="1"/>
  <c r="K23" i="2"/>
  <c r="M23" i="2"/>
  <c r="K28" i="2"/>
  <c r="M28" i="2"/>
  <c r="D23" i="2"/>
  <c r="F23" i="2" s="1"/>
  <c r="F34" i="2" s="1"/>
  <c r="D28" i="2"/>
  <c r="F28" i="2" s="1"/>
  <c r="Y21" i="2"/>
  <c r="AA21" i="2"/>
  <c r="AA33" i="2" s="1"/>
  <c r="R21" i="2"/>
  <c r="T21" i="2" s="1"/>
  <c r="K21" i="2"/>
  <c r="M21" i="2"/>
  <c r="D21" i="2"/>
  <c r="F21" i="2" s="1"/>
  <c r="Y22" i="2"/>
  <c r="AA22" i="2"/>
  <c r="AA32" i="2" s="1"/>
  <c r="R22" i="2"/>
  <c r="T22" i="2" s="1"/>
  <c r="K22" i="2"/>
  <c r="M22" i="2"/>
  <c r="D22" i="2"/>
  <c r="F22" i="2" s="1"/>
  <c r="F32" i="2"/>
  <c r="Y31" i="2"/>
  <c r="AA31" i="2"/>
  <c r="R31" i="2"/>
  <c r="T31" i="2"/>
  <c r="K31" i="2"/>
  <c r="M31" i="2"/>
  <c r="L15" i="2" s="1"/>
  <c r="D31" i="2"/>
  <c r="F31" i="2"/>
  <c r="Y30" i="2"/>
  <c r="AA30" i="2"/>
  <c r="R30" i="2"/>
  <c r="T30" i="2"/>
  <c r="K30" i="2"/>
  <c r="M30" i="2"/>
  <c r="D30" i="2"/>
  <c r="F30" i="2"/>
  <c r="Y29" i="2"/>
  <c r="AA29" i="2"/>
  <c r="R29" i="2"/>
  <c r="T29" i="2"/>
  <c r="O13" i="2" s="1"/>
  <c r="K29" i="2"/>
  <c r="M29" i="2"/>
  <c r="D29" i="2"/>
  <c r="F29" i="2"/>
  <c r="K13" i="2" s="1"/>
  <c r="Y27" i="2"/>
  <c r="AA27" i="2"/>
  <c r="R27" i="2"/>
  <c r="T27" i="2"/>
  <c r="O11" i="2" s="1"/>
  <c r="K27" i="2"/>
  <c r="M27" i="2"/>
  <c r="D27" i="2"/>
  <c r="F27" i="2"/>
  <c r="K11" i="2" s="1"/>
  <c r="Y26" i="2"/>
  <c r="AA26" i="2"/>
  <c r="R26" i="2"/>
  <c r="T26" i="2"/>
  <c r="O10" i="2" s="1"/>
  <c r="K26" i="2"/>
  <c r="M26" i="2"/>
  <c r="D26" i="2"/>
  <c r="F26" i="2"/>
  <c r="K10" i="2" s="1"/>
  <c r="Y25" i="2"/>
  <c r="AA25" i="2"/>
  <c r="R25" i="2"/>
  <c r="T25" i="2"/>
  <c r="O9" i="2" s="1"/>
  <c r="K25" i="2"/>
  <c r="M25" i="2"/>
  <c r="D25" i="2"/>
  <c r="F25" i="2"/>
  <c r="K9" i="2" s="1"/>
  <c r="Y24" i="2"/>
  <c r="AA24" i="2"/>
  <c r="R24" i="2"/>
  <c r="T24" i="2"/>
  <c r="O8" i="2" s="1"/>
  <c r="K24" i="2"/>
  <c r="M24" i="2"/>
  <c r="D24" i="2"/>
  <c r="F24" i="2"/>
  <c r="K8" i="2" s="1"/>
  <c r="Y20" i="2"/>
  <c r="AA20" i="2"/>
  <c r="R20" i="2"/>
  <c r="T20" i="2"/>
  <c r="O4" i="2" s="1"/>
  <c r="V9" i="2" s="1"/>
  <c r="K20" i="2"/>
  <c r="M20" i="2"/>
  <c r="D20" i="2"/>
  <c r="Q15" i="2"/>
  <c r="M15" i="2"/>
  <c r="M14" i="2"/>
  <c r="L14" i="2"/>
  <c r="B14" i="2"/>
  <c r="M13" i="2"/>
  <c r="L13" i="2"/>
  <c r="N11" i="2"/>
  <c r="M11" i="2"/>
  <c r="L11" i="2"/>
  <c r="N10" i="2"/>
  <c r="M10" i="2"/>
  <c r="L10" i="2"/>
  <c r="N9" i="2"/>
  <c r="M9" i="2"/>
  <c r="L9" i="2"/>
  <c r="N8" i="2"/>
  <c r="M8" i="2"/>
  <c r="L8" i="2"/>
  <c r="Q6" i="2"/>
  <c r="P6" i="2"/>
  <c r="Q5" i="2"/>
  <c r="X10" i="2" s="1"/>
  <c r="P5" i="2"/>
  <c r="W10" i="2" s="1"/>
  <c r="M101" i="1"/>
  <c r="Y101" i="1"/>
  <c r="AA25" i="1"/>
  <c r="AA47" i="1"/>
  <c r="AA53" i="1" s="1"/>
  <c r="AA69" i="1"/>
  <c r="AA60" i="1"/>
  <c r="AA83" i="1"/>
  <c r="T86" i="1"/>
  <c r="T77" i="1"/>
  <c r="T62" i="1"/>
  <c r="T47" i="1"/>
  <c r="T43" i="1"/>
  <c r="T31" i="1"/>
  <c r="T27" i="1"/>
  <c r="T22" i="1"/>
  <c r="T32" i="1" s="1"/>
  <c r="M26" i="1"/>
  <c r="M22" i="1"/>
  <c r="M49" i="1"/>
  <c r="M45" i="1"/>
  <c r="M41" i="1"/>
  <c r="M68" i="1"/>
  <c r="M64" i="1"/>
  <c r="M60" i="1"/>
  <c r="M87" i="1"/>
  <c r="M83" i="1"/>
  <c r="M79" i="1"/>
  <c r="F106" i="1"/>
  <c r="F102" i="1"/>
  <c r="F98" i="1"/>
  <c r="F87" i="1"/>
  <c r="F83" i="1"/>
  <c r="F79" i="1"/>
  <c r="F30" i="1"/>
  <c r="D77" i="1"/>
  <c r="D96" i="1"/>
  <c r="D97" i="1"/>
  <c r="D58" i="1"/>
  <c r="B13" i="1"/>
  <c r="K69" i="1"/>
  <c r="K68" i="1"/>
  <c r="K67" i="1"/>
  <c r="K66" i="1"/>
  <c r="K65" i="1"/>
  <c r="K64" i="1"/>
  <c r="K63" i="1"/>
  <c r="K62" i="1"/>
  <c r="K61" i="1"/>
  <c r="K60" i="1"/>
  <c r="K59" i="1"/>
  <c r="K58" i="1"/>
  <c r="K88" i="1"/>
  <c r="K87" i="1"/>
  <c r="K86" i="1"/>
  <c r="K85" i="1"/>
  <c r="K84" i="1"/>
  <c r="K83" i="1"/>
  <c r="K82" i="1"/>
  <c r="K81" i="1"/>
  <c r="K80" i="1"/>
  <c r="K79" i="1"/>
  <c r="K78" i="1"/>
  <c r="K77" i="1"/>
  <c r="K96" i="1"/>
  <c r="R107" i="1"/>
  <c r="R106" i="1"/>
  <c r="R105" i="1"/>
  <c r="R104" i="1"/>
  <c r="R103" i="1"/>
  <c r="R102" i="1"/>
  <c r="R101" i="1"/>
  <c r="R100" i="1"/>
  <c r="R98" i="1"/>
  <c r="R97" i="1"/>
  <c r="R96" i="1"/>
  <c r="R88" i="1"/>
  <c r="R87" i="1"/>
  <c r="R86" i="1"/>
  <c r="R85" i="1"/>
  <c r="R84" i="1"/>
  <c r="R83" i="1"/>
  <c r="R82" i="1"/>
  <c r="R81" i="1"/>
  <c r="R79" i="1"/>
  <c r="R78" i="1"/>
  <c r="R77" i="1"/>
  <c r="R69" i="1"/>
  <c r="R68" i="1"/>
  <c r="R67" i="1"/>
  <c r="R66" i="1"/>
  <c r="R65" i="1"/>
  <c r="R64" i="1"/>
  <c r="R63" i="1"/>
  <c r="R62" i="1"/>
  <c r="R60" i="1"/>
  <c r="R59" i="1"/>
  <c r="R58" i="1"/>
  <c r="R50" i="1"/>
  <c r="R49" i="1"/>
  <c r="R48" i="1"/>
  <c r="R47" i="1"/>
  <c r="R46" i="1"/>
  <c r="R45" i="1"/>
  <c r="R44" i="1"/>
  <c r="R43" i="1"/>
  <c r="R41" i="1"/>
  <c r="R40" i="1"/>
  <c r="R39" i="1"/>
  <c r="Y31" i="1"/>
  <c r="Y30" i="1"/>
  <c r="Y29" i="1"/>
  <c r="Y28" i="1"/>
  <c r="Y27" i="1"/>
  <c r="Y26" i="1"/>
  <c r="Y25" i="1"/>
  <c r="Y24" i="1"/>
  <c r="Y22" i="1"/>
  <c r="Y21" i="1"/>
  <c r="Y20" i="1"/>
  <c r="Y50" i="1"/>
  <c r="Y49" i="1"/>
  <c r="Y48" i="1"/>
  <c r="Y47" i="1"/>
  <c r="Y46" i="1"/>
  <c r="Y45" i="1"/>
  <c r="Y44" i="1"/>
  <c r="Y43" i="1"/>
  <c r="Y41" i="1"/>
  <c r="Y40" i="1"/>
  <c r="Y39" i="1"/>
  <c r="Y69" i="1"/>
  <c r="Y68" i="1"/>
  <c r="Y67" i="1"/>
  <c r="Y66" i="1"/>
  <c r="Y65" i="1"/>
  <c r="Y64" i="1"/>
  <c r="Y63" i="1"/>
  <c r="Y62" i="1"/>
  <c r="Y60" i="1"/>
  <c r="Y59" i="1"/>
  <c r="Y58" i="1"/>
  <c r="Y88" i="1"/>
  <c r="Y87" i="1"/>
  <c r="Y86" i="1"/>
  <c r="Y85" i="1"/>
  <c r="Y84" i="1"/>
  <c r="Y83" i="1"/>
  <c r="Y82" i="1"/>
  <c r="Y81" i="1"/>
  <c r="Y79" i="1"/>
  <c r="Y78" i="1"/>
  <c r="Y77" i="1"/>
  <c r="Y96" i="1"/>
  <c r="R20" i="1"/>
  <c r="R24" i="1"/>
  <c r="R25" i="1"/>
  <c r="K39" i="1"/>
  <c r="K20" i="1"/>
  <c r="D20" i="1"/>
  <c r="Y107" i="1"/>
  <c r="AA107" i="1" s="1"/>
  <c r="Y106" i="1"/>
  <c r="Y105" i="1"/>
  <c r="Y104" i="1"/>
  <c r="Y103" i="1"/>
  <c r="Y102" i="1"/>
  <c r="Y100" i="1"/>
  <c r="Y98" i="1"/>
  <c r="Y97" i="1"/>
  <c r="K106" i="1"/>
  <c r="D106" i="1"/>
  <c r="D87" i="1"/>
  <c r="D68" i="1"/>
  <c r="F68" i="1" s="1"/>
  <c r="K49" i="1"/>
  <c r="D49" i="1"/>
  <c r="R30" i="1"/>
  <c r="K30" i="1"/>
  <c r="M30" i="1" s="1"/>
  <c r="D30" i="1"/>
  <c r="K97" i="1"/>
  <c r="K29" i="1"/>
  <c r="R31" i="1"/>
  <c r="R29" i="1"/>
  <c r="R28" i="1"/>
  <c r="R27" i="1"/>
  <c r="R26" i="1"/>
  <c r="R22" i="1"/>
  <c r="R21" i="1"/>
  <c r="K107" i="1"/>
  <c r="K105" i="1"/>
  <c r="K104" i="1"/>
  <c r="K103" i="1"/>
  <c r="K102" i="1"/>
  <c r="K101" i="1"/>
  <c r="K100" i="1"/>
  <c r="K99" i="1"/>
  <c r="K98" i="1"/>
  <c r="K50" i="1"/>
  <c r="K48" i="1"/>
  <c r="K47" i="1"/>
  <c r="K46" i="1"/>
  <c r="K45" i="1"/>
  <c r="K44" i="1"/>
  <c r="K43" i="1"/>
  <c r="K42" i="1"/>
  <c r="K41" i="1"/>
  <c r="K40" i="1"/>
  <c r="K31" i="1"/>
  <c r="K28" i="1"/>
  <c r="K27" i="1"/>
  <c r="K26" i="1"/>
  <c r="K25" i="1"/>
  <c r="K24" i="1"/>
  <c r="K23" i="1"/>
  <c r="K22" i="1"/>
  <c r="K21" i="1"/>
  <c r="D107" i="1"/>
  <c r="D105" i="1"/>
  <c r="D104" i="1"/>
  <c r="D103" i="1"/>
  <c r="D102" i="1"/>
  <c r="D101" i="1"/>
  <c r="D100" i="1"/>
  <c r="D99" i="1"/>
  <c r="D98" i="1"/>
  <c r="D88" i="1"/>
  <c r="D86" i="1"/>
  <c r="D85" i="1"/>
  <c r="D84" i="1"/>
  <c r="D83" i="1"/>
  <c r="D82" i="1"/>
  <c r="D81" i="1"/>
  <c r="D80" i="1"/>
  <c r="D79" i="1"/>
  <c r="D78" i="1"/>
  <c r="D69" i="1"/>
  <c r="D67" i="1"/>
  <c r="D66" i="1"/>
  <c r="D65" i="1"/>
  <c r="D64" i="1"/>
  <c r="F64" i="1" s="1"/>
  <c r="D63" i="1"/>
  <c r="D62" i="1"/>
  <c r="D61" i="1"/>
  <c r="D60" i="1"/>
  <c r="F60" i="1" s="1"/>
  <c r="D59" i="1"/>
  <c r="D50" i="1"/>
  <c r="F50" i="1" s="1"/>
  <c r="D48" i="1"/>
  <c r="D47" i="1"/>
  <c r="F47" i="1" s="1"/>
  <c r="D46" i="1"/>
  <c r="D45" i="1"/>
  <c r="F45" i="1" s="1"/>
  <c r="D44" i="1"/>
  <c r="D43" i="1"/>
  <c r="D42" i="1"/>
  <c r="D41" i="1"/>
  <c r="F41" i="1" s="1"/>
  <c r="F51" i="1" s="1"/>
  <c r="D40" i="1"/>
  <c r="D31" i="1"/>
  <c r="D29" i="1"/>
  <c r="D28" i="1"/>
  <c r="D27" i="1"/>
  <c r="D26" i="1"/>
  <c r="F26" i="1" s="1"/>
  <c r="D25" i="1"/>
  <c r="D24" i="1"/>
  <c r="D23" i="1"/>
  <c r="D22" i="1"/>
  <c r="F22" i="1" s="1"/>
  <c r="D21" i="1"/>
  <c r="B14" i="1"/>
  <c r="F40" i="1"/>
  <c r="F48" i="1"/>
  <c r="F42" i="1"/>
  <c r="F44" i="1"/>
  <c r="F46" i="1"/>
  <c r="F43" i="1"/>
  <c r="F49" i="1"/>
  <c r="AA70" i="1"/>
  <c r="T53" i="1"/>
  <c r="F53" i="1" l="1"/>
  <c r="J10" i="1"/>
  <c r="K10" i="1"/>
  <c r="K14" i="1"/>
  <c r="M14" i="1"/>
  <c r="K6" i="1"/>
  <c r="J6" i="1"/>
  <c r="M10" i="1"/>
  <c r="AA53" i="2"/>
  <c r="Q12" i="2"/>
  <c r="P12" i="2"/>
  <c r="Q8" i="2"/>
  <c r="P8" i="2"/>
  <c r="Q10" i="2"/>
  <c r="P10" i="2"/>
  <c r="F52" i="1"/>
  <c r="M99" i="1"/>
  <c r="M104" i="1"/>
  <c r="M100" i="1"/>
  <c r="T107" i="1"/>
  <c r="T103" i="1"/>
  <c r="T98" i="1"/>
  <c r="T108" i="1" s="1"/>
  <c r="AA106" i="1"/>
  <c r="AA102" i="1"/>
  <c r="AA98" i="1"/>
  <c r="AA108" i="1" s="1"/>
  <c r="M107" i="1"/>
  <c r="M103" i="1"/>
  <c r="M98" i="1"/>
  <c r="L6" i="1" s="1"/>
  <c r="T106" i="1"/>
  <c r="T102" i="1"/>
  <c r="T97" i="1"/>
  <c r="T109" i="1" s="1"/>
  <c r="AA105" i="1"/>
  <c r="AA97" i="1"/>
  <c r="AA109" i="1" s="1"/>
  <c r="AA28" i="1"/>
  <c r="AA24" i="1"/>
  <c r="AA50" i="1"/>
  <c r="AA46" i="1"/>
  <c r="AA41" i="1"/>
  <c r="AA51" i="1" s="1"/>
  <c r="AA68" i="1"/>
  <c r="AA64" i="1"/>
  <c r="AA59" i="1"/>
  <c r="AA71" i="1" s="1"/>
  <c r="AA86" i="1"/>
  <c r="AA82" i="1"/>
  <c r="AA77" i="1"/>
  <c r="T85" i="1"/>
  <c r="T91" i="1" s="1"/>
  <c r="T81" i="1"/>
  <c r="T69" i="1"/>
  <c r="T65" i="1"/>
  <c r="T60" i="1"/>
  <c r="T70" i="1" s="1"/>
  <c r="T49" i="1"/>
  <c r="M106" i="1"/>
  <c r="L14" i="1" s="1"/>
  <c r="M102" i="1"/>
  <c r="M97" i="1"/>
  <c r="T105" i="1"/>
  <c r="T101" i="1"/>
  <c r="T96" i="1"/>
  <c r="AA104" i="1"/>
  <c r="AA110" i="1" s="1"/>
  <c r="AA101" i="1"/>
  <c r="AA96" i="1"/>
  <c r="AA31" i="1"/>
  <c r="AA27" i="1"/>
  <c r="AA22" i="1"/>
  <c r="AA49" i="1"/>
  <c r="AA45" i="1"/>
  <c r="AA40" i="1"/>
  <c r="AA52" i="1" s="1"/>
  <c r="AA67" i="1"/>
  <c r="AA63" i="1"/>
  <c r="AA58" i="1"/>
  <c r="AA85" i="1"/>
  <c r="AA91" i="1" s="1"/>
  <c r="AA81" i="1"/>
  <c r="T88" i="1"/>
  <c r="T84" i="1"/>
  <c r="T79" i="1"/>
  <c r="T89" i="1" s="1"/>
  <c r="T68" i="1"/>
  <c r="T64" i="1"/>
  <c r="T59" i="1"/>
  <c r="T71" i="1" s="1"/>
  <c r="F29" i="1"/>
  <c r="F25" i="1"/>
  <c r="F21" i="1"/>
  <c r="F61" i="1"/>
  <c r="F65" i="1"/>
  <c r="F69" i="1"/>
  <c r="F80" i="1"/>
  <c r="F84" i="1"/>
  <c r="F88" i="1"/>
  <c r="F99" i="1"/>
  <c r="F103" i="1"/>
  <c r="F107" i="1"/>
  <c r="M80" i="1"/>
  <c r="M84" i="1"/>
  <c r="M88" i="1"/>
  <c r="M61" i="1"/>
  <c r="M65" i="1"/>
  <c r="M69" i="1"/>
  <c r="M42" i="1"/>
  <c r="M46" i="1"/>
  <c r="M50" i="1"/>
  <c r="M23" i="1"/>
  <c r="M27" i="1"/>
  <c r="M31" i="1"/>
  <c r="T24" i="1"/>
  <c r="T28" i="1"/>
  <c r="T39" i="1"/>
  <c r="T44" i="1"/>
  <c r="T48" i="1"/>
  <c r="T63" i="1"/>
  <c r="T78" i="1"/>
  <c r="T90" i="1" s="1"/>
  <c r="T87" i="1"/>
  <c r="AA84" i="1"/>
  <c r="AA62" i="1"/>
  <c r="AA39" i="1"/>
  <c r="AA48" i="1"/>
  <c r="AA26" i="1"/>
  <c r="J14" i="1"/>
  <c r="L10" i="1"/>
  <c r="AA100" i="1"/>
  <c r="T100" i="1"/>
  <c r="M105" i="1"/>
  <c r="J8" i="2"/>
  <c r="J9" i="2"/>
  <c r="J10" i="2"/>
  <c r="J11" i="2"/>
  <c r="M5" i="2"/>
  <c r="X8" i="2" s="1"/>
  <c r="L5" i="2"/>
  <c r="W8" i="2" s="1"/>
  <c r="T34" i="2"/>
  <c r="F91" i="2"/>
  <c r="F90" i="2"/>
  <c r="F89" i="2"/>
  <c r="K15" i="2"/>
  <c r="J15" i="2"/>
  <c r="K5" i="2"/>
  <c r="X7" i="2" s="1"/>
  <c r="M4" i="2"/>
  <c r="V8" i="2" s="1"/>
  <c r="L4" i="2"/>
  <c r="U8" i="2" s="1"/>
  <c r="M12" i="2"/>
  <c r="L12" i="2"/>
  <c r="F20" i="1"/>
  <c r="F28" i="1"/>
  <c r="F24" i="1"/>
  <c r="F58" i="1"/>
  <c r="F62" i="1"/>
  <c r="F66" i="1"/>
  <c r="F77" i="1"/>
  <c r="F81" i="1"/>
  <c r="F85" i="1"/>
  <c r="F96" i="1"/>
  <c r="F100" i="1"/>
  <c r="F104" i="1"/>
  <c r="M77" i="1"/>
  <c r="M81" i="1"/>
  <c r="M85" i="1"/>
  <c r="M58" i="1"/>
  <c r="M62" i="1"/>
  <c r="M66" i="1"/>
  <c r="M39" i="1"/>
  <c r="M43" i="1"/>
  <c r="M47" i="1"/>
  <c r="M20" i="1"/>
  <c r="M24" i="1"/>
  <c r="M28" i="1"/>
  <c r="T20" i="1"/>
  <c r="T25" i="1"/>
  <c r="T29" i="1"/>
  <c r="T40" i="1"/>
  <c r="T52" i="1" s="1"/>
  <c r="T45" i="1"/>
  <c r="T50" i="1"/>
  <c r="T66" i="1"/>
  <c r="T72" i="1" s="1"/>
  <c r="T82" i="1"/>
  <c r="AA78" i="1"/>
  <c r="AA90" i="1" s="1"/>
  <c r="AA87" i="1"/>
  <c r="AA65" i="1"/>
  <c r="AA43" i="1"/>
  <c r="AA20" i="1"/>
  <c r="AA29" i="1"/>
  <c r="T104" i="1"/>
  <c r="T110" i="1" s="1"/>
  <c r="N13" i="2"/>
  <c r="Q14" i="2"/>
  <c r="P15" i="2"/>
  <c r="M6" i="2"/>
  <c r="L6" i="2"/>
  <c r="M72" i="2"/>
  <c r="M70" i="2"/>
  <c r="M71" i="2"/>
  <c r="M6" i="1"/>
  <c r="N15" i="1"/>
  <c r="O15" i="1"/>
  <c r="K14" i="2"/>
  <c r="J14" i="2"/>
  <c r="O14" i="2"/>
  <c r="N14" i="2"/>
  <c r="O15" i="2"/>
  <c r="N15" i="2"/>
  <c r="T32" i="2"/>
  <c r="Q4" i="2"/>
  <c r="V10" i="2" s="1"/>
  <c r="P4" i="2"/>
  <c r="U10" i="2" s="1"/>
  <c r="Q11" i="2"/>
  <c r="P11" i="2"/>
  <c r="Q13" i="2"/>
  <c r="P13" i="2"/>
  <c r="F31" i="1"/>
  <c r="F27" i="1"/>
  <c r="F23" i="1"/>
  <c r="F59" i="1"/>
  <c r="F63" i="1"/>
  <c r="F67" i="1"/>
  <c r="F78" i="1"/>
  <c r="F82" i="1"/>
  <c r="F86" i="1"/>
  <c r="F97" i="1"/>
  <c r="F101" i="1"/>
  <c r="F105" i="1"/>
  <c r="M78" i="1"/>
  <c r="M82" i="1"/>
  <c r="M86" i="1"/>
  <c r="M59" i="1"/>
  <c r="M63" i="1"/>
  <c r="M67" i="1"/>
  <c r="M40" i="1"/>
  <c r="M44" i="1"/>
  <c r="M48" i="1"/>
  <c r="M21" i="1"/>
  <c r="M25" i="1"/>
  <c r="M29" i="1"/>
  <c r="T21" i="1"/>
  <c r="T26" i="1"/>
  <c r="T30" i="1"/>
  <c r="T41" i="1"/>
  <c r="T51" i="1" s="1"/>
  <c r="T46" i="1"/>
  <c r="N11" i="1" s="1"/>
  <c r="T58" i="1"/>
  <c r="T67" i="1"/>
  <c r="T83" i="1"/>
  <c r="AA79" i="1"/>
  <c r="AA89" i="1" s="1"/>
  <c r="AA88" i="1"/>
  <c r="AA66" i="1"/>
  <c r="AA72" i="1" s="1"/>
  <c r="AA44" i="1"/>
  <c r="Q9" i="1" s="1"/>
  <c r="AA21" i="1"/>
  <c r="AA30" i="1"/>
  <c r="AA103" i="1"/>
  <c r="M96" i="1"/>
  <c r="N4" i="2"/>
  <c r="U9" i="2" s="1"/>
  <c r="J13" i="2"/>
  <c r="F33" i="2"/>
  <c r="T33" i="2"/>
  <c r="M33" i="2"/>
  <c r="M32" i="2"/>
  <c r="M7" i="2"/>
  <c r="L7" i="2"/>
  <c r="M34" i="2"/>
  <c r="M53" i="2"/>
  <c r="F72" i="2"/>
  <c r="F71" i="2"/>
  <c r="F70" i="2"/>
  <c r="F20" i="2"/>
  <c r="F53" i="2"/>
  <c r="F52" i="2"/>
  <c r="F51" i="2"/>
  <c r="M109" i="2"/>
  <c r="M108" i="2"/>
  <c r="M110" i="2"/>
  <c r="M91" i="2"/>
  <c r="F98" i="2"/>
  <c r="J6" i="2" s="1"/>
  <c r="F97" i="2"/>
  <c r="J5" i="2" s="1"/>
  <c r="W7" i="2" s="1"/>
  <c r="F104" i="2"/>
  <c r="J12" i="2" s="1"/>
  <c r="T104" i="2"/>
  <c r="O12" i="2" s="1"/>
  <c r="AA101" i="2"/>
  <c r="Q9" i="2" s="1"/>
  <c r="T98" i="2"/>
  <c r="T108" i="2" s="1"/>
  <c r="T97" i="2"/>
  <c r="T109" i="2" s="1"/>
  <c r="F99" i="2"/>
  <c r="K7" i="2" s="1"/>
  <c r="K12" i="2" l="1"/>
  <c r="L5" i="1"/>
  <c r="W8" i="1" s="1"/>
  <c r="M5" i="1"/>
  <c r="X8" i="1" s="1"/>
  <c r="N12" i="1"/>
  <c r="O12" i="1"/>
  <c r="T34" i="1"/>
  <c r="K9" i="1"/>
  <c r="J9" i="1"/>
  <c r="O5" i="2"/>
  <c r="X9" i="2" s="1"/>
  <c r="P5" i="1"/>
  <c r="W10" i="1" s="1"/>
  <c r="Q5" i="1"/>
  <c r="X10" i="1" s="1"/>
  <c r="AA33" i="1"/>
  <c r="N5" i="1"/>
  <c r="W9" i="1" s="1"/>
  <c r="O5" i="1"/>
  <c r="X9" i="1" s="1"/>
  <c r="T33" i="1"/>
  <c r="J15" i="1"/>
  <c r="K15" i="1"/>
  <c r="O13" i="1"/>
  <c r="N13" i="1"/>
  <c r="L8" i="1"/>
  <c r="M8" i="1"/>
  <c r="K8" i="1"/>
  <c r="J8" i="1"/>
  <c r="Q10" i="1"/>
  <c r="P10" i="1"/>
  <c r="N8" i="1"/>
  <c r="O8" i="1"/>
  <c r="M90" i="1"/>
  <c r="M91" i="1"/>
  <c r="M89" i="1"/>
  <c r="K13" i="1"/>
  <c r="J13" i="1"/>
  <c r="Q11" i="1"/>
  <c r="P11" i="1"/>
  <c r="M108" i="1"/>
  <c r="M109" i="1"/>
  <c r="M110" i="1"/>
  <c r="N6" i="2"/>
  <c r="Q14" i="1"/>
  <c r="P14" i="1"/>
  <c r="F110" i="1"/>
  <c r="F109" i="1"/>
  <c r="F108" i="1"/>
  <c r="P6" i="1"/>
  <c r="AA32" i="1"/>
  <c r="Q6" i="1"/>
  <c r="Q12" i="1"/>
  <c r="P12" i="1"/>
  <c r="AA34" i="1"/>
  <c r="K4" i="2"/>
  <c r="V7" i="2" s="1"/>
  <c r="J4" i="2"/>
  <c r="U7" i="2" s="1"/>
  <c r="L13" i="1"/>
  <c r="M13" i="1"/>
  <c r="P9" i="2"/>
  <c r="O6" i="1"/>
  <c r="P13" i="1"/>
  <c r="Q13" i="1"/>
  <c r="O9" i="1"/>
  <c r="N9" i="1"/>
  <c r="L4" i="1"/>
  <c r="U8" i="1" s="1"/>
  <c r="M4" i="1"/>
  <c r="V8" i="1" s="1"/>
  <c r="K12" i="1"/>
  <c r="J12" i="1"/>
  <c r="K6" i="2"/>
  <c r="L15" i="1"/>
  <c r="M15" i="1"/>
  <c r="M72" i="1"/>
  <c r="M70" i="1"/>
  <c r="M71" i="1"/>
  <c r="F70" i="1"/>
  <c r="F72" i="1"/>
  <c r="F71" i="1"/>
  <c r="Q15" i="1"/>
  <c r="P15" i="1"/>
  <c r="O11" i="1"/>
  <c r="N10" i="1"/>
  <c r="O10" i="1"/>
  <c r="J11" i="1"/>
  <c r="K11" i="1"/>
  <c r="L12" i="1"/>
  <c r="M12" i="1"/>
  <c r="L7" i="1"/>
  <c r="M7" i="1"/>
  <c r="M32" i="1"/>
  <c r="M33" i="1"/>
  <c r="M34" i="1"/>
  <c r="F108" i="2"/>
  <c r="F109" i="2"/>
  <c r="F110" i="2"/>
  <c r="J7" i="2"/>
  <c r="T110" i="2"/>
  <c r="N12" i="2"/>
  <c r="N14" i="1"/>
  <c r="O14" i="1"/>
  <c r="L9" i="1"/>
  <c r="M9" i="1"/>
  <c r="F33" i="1"/>
  <c r="F34" i="1"/>
  <c r="K7" i="1"/>
  <c r="F32" i="1"/>
  <c r="J7" i="1"/>
  <c r="O6" i="2"/>
  <c r="P9" i="1"/>
  <c r="N6" i="1"/>
  <c r="P4" i="1"/>
  <c r="U10" i="1" s="1"/>
  <c r="Q4" i="1"/>
  <c r="V10" i="1" s="1"/>
  <c r="N4" i="1"/>
  <c r="U9" i="1" s="1"/>
  <c r="O4" i="1"/>
  <c r="V9" i="1" s="1"/>
  <c r="K4" i="1"/>
  <c r="V7" i="1" s="1"/>
  <c r="J4" i="1"/>
  <c r="U7" i="1" s="1"/>
  <c r="N5" i="2"/>
  <c r="W9" i="2" s="1"/>
  <c r="L11" i="1"/>
  <c r="M11" i="1"/>
  <c r="M51" i="1"/>
  <c r="M52" i="1"/>
  <c r="M53" i="1"/>
  <c r="F89" i="1"/>
  <c r="F91" i="1"/>
  <c r="F90" i="1"/>
  <c r="K5" i="1"/>
  <c r="X7" i="1" s="1"/>
  <c r="J5" i="1"/>
  <c r="W7" i="1" s="1"/>
  <c r="Q8" i="1"/>
  <c r="P8" i="1"/>
</calcChain>
</file>

<file path=xl/sharedStrings.xml><?xml version="1.0" encoding="utf-8"?>
<sst xmlns="http://schemas.openxmlformats.org/spreadsheetml/2006/main" count="1284" uniqueCount="83">
  <si>
    <t>Date injection</t>
  </si>
  <si>
    <t>Date euthanesia</t>
  </si>
  <si>
    <t>Time p.i.</t>
  </si>
  <si>
    <t>Radionuclide</t>
  </si>
  <si>
    <t>Targeting agent</t>
  </si>
  <si>
    <t>Standards</t>
  </si>
  <si>
    <t>Standard 1</t>
  </si>
  <si>
    <t>Standard 2</t>
  </si>
  <si>
    <t>Standard 3</t>
  </si>
  <si>
    <t>Mean</t>
  </si>
  <si>
    <t>SD</t>
  </si>
  <si>
    <t>Mouse</t>
  </si>
  <si>
    <t>Tissue</t>
  </si>
  <si>
    <t>In-111 (cpm)</t>
  </si>
  <si>
    <t>In-111 (%ID/g)</t>
  </si>
  <si>
    <t>Blood</t>
  </si>
  <si>
    <t>Muscle</t>
  </si>
  <si>
    <t xml:space="preserve">Tumour </t>
  </si>
  <si>
    <t>Lung</t>
  </si>
  <si>
    <t>Spleen</t>
  </si>
  <si>
    <t>Pancreas</t>
  </si>
  <si>
    <t>Kidney</t>
  </si>
  <si>
    <t>Liver</t>
  </si>
  <si>
    <t>Small intestine</t>
  </si>
  <si>
    <t>Bone</t>
  </si>
  <si>
    <t xml:space="preserve">Tumour/Muscle </t>
  </si>
  <si>
    <t>Tumour/Blood</t>
  </si>
  <si>
    <t>Tumour/Liver</t>
  </si>
  <si>
    <t>Circulation time and tumour accumulation of polymersomes radiolabeled with 111In-DTPA</t>
  </si>
  <si>
    <t>80 nm</t>
  </si>
  <si>
    <t>Bonemarrow</t>
  </si>
  <si>
    <t>Werkprotocol 2015-0071-085</t>
  </si>
  <si>
    <t>Blood-30min</t>
  </si>
  <si>
    <t>Empty (mg)</t>
  </si>
  <si>
    <t>Full (mg)</t>
  </si>
  <si>
    <t>Weight (mg)</t>
  </si>
  <si>
    <t>Organ</t>
  </si>
  <si>
    <t>stdev</t>
  </si>
  <si>
    <t>average</t>
  </si>
  <si>
    <t>Cl-Lip &amp; tumour</t>
  </si>
  <si>
    <t xml:space="preserve">Cl-Lip </t>
  </si>
  <si>
    <t>tumour</t>
  </si>
  <si>
    <t>time (min)</t>
  </si>
  <si>
    <t>STD</t>
  </si>
  <si>
    <t>30 min</t>
  </si>
  <si>
    <t>4 hours</t>
  </si>
  <si>
    <t>healthy mice</t>
  </si>
  <si>
    <t>Tumour bearing mice (old)</t>
  </si>
  <si>
    <t>Healthy mice (old)</t>
  </si>
  <si>
    <t xml:space="preserve"> -  </t>
  </si>
  <si>
    <t>old data</t>
  </si>
  <si>
    <t>Tumour-bearing mice (old)</t>
  </si>
  <si>
    <t>circulation time</t>
  </si>
  <si>
    <t>died before experiment started</t>
  </si>
  <si>
    <t>Wizard after 7 days</t>
  </si>
  <si>
    <t>Immediately in Wizard</t>
  </si>
  <si>
    <t>difference averages</t>
  </si>
  <si>
    <t>imm</t>
  </si>
  <si>
    <t>7d</t>
  </si>
  <si>
    <t>diff</t>
  </si>
  <si>
    <t>Bone marrow</t>
  </si>
  <si>
    <t>Blood 4 h</t>
  </si>
  <si>
    <t>Blood 30 min</t>
  </si>
  <si>
    <t>t-Test: Two-Sample Assuming Unequal Variances</t>
  </si>
  <si>
    <t>Variable 1</t>
  </si>
  <si>
    <t>Variable 2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</si>
  <si>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</si>
  <si>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</si>
  <si>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</si>
  <si>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</si>
  <si>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</si>
  <si>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</si>
  <si>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</si>
  <si>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</si>
  <si>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</si>
  <si>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 xml:space="preserve">t Stat &gt; t critical two-tail </t>
  </si>
  <si>
    <t>significant difference</t>
  </si>
  <si>
    <t>tumour bearing</t>
  </si>
  <si>
    <t>Cl-Lip &amp; tumour bearing</t>
  </si>
  <si>
    <t>Cl-Lip &amp; healthy</t>
  </si>
  <si>
    <t>Cl-Lip &amp; tumor bearing</t>
  </si>
  <si>
    <t>Tumor bearing</t>
  </si>
  <si>
    <t>Healthy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</si>
</sst>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d/mm/yy;@"/>
    <numFmt numFmtId="166" formatCode="[$-413]d/mmm/yy;@"/>
    <numFmt numFmtId="167" formatCode="0.0000"/>
    <numFmt numFmtId="168" formatCode="0.00_ ;[Red]\-0.00\ 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2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1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5" fontId="2" fillId="0" borderId="0" xfId="0" applyNumberFormat="1" applyFont="1" applyAlignment="1">
      <alignment horizontal="right"/>
    </xf>
    <xf numFmtId="166" fontId="0" fillId="0" borderId="0" xfId="0" applyNumberFormat="1" applyBorder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67" fontId="0" fillId="0" borderId="0" xfId="0" applyNumberFormat="1" applyAlignment="1">
      <alignment horizontal="left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/>
    <xf numFmtId="0" fontId="0" fillId="0" borderId="2" xfId="0" applyBorder="1"/>
    <xf numFmtId="1" fontId="3" fillId="0" borderId="2" xfId="0" applyNumberFormat="1" applyFont="1" applyBorder="1"/>
    <xf numFmtId="0" fontId="3" fillId="0" borderId="3" xfId="0" applyFont="1" applyBorder="1"/>
    <xf numFmtId="0" fontId="3" fillId="0" borderId="2" xfId="0" applyFont="1" applyBorder="1"/>
    <xf numFmtId="0" fontId="0" fillId="0" borderId="4" xfId="0" applyBorder="1"/>
    <xf numFmtId="167" fontId="0" fillId="0" borderId="4" xfId="0" applyNumberFormat="1" applyBorder="1"/>
    <xf numFmtId="0" fontId="0" fillId="0" borderId="5" xfId="0" applyBorder="1"/>
    <xf numFmtId="167" fontId="0" fillId="0" borderId="5" xfId="0" applyNumberFormat="1" applyBorder="1"/>
    <xf numFmtId="1" fontId="0" fillId="0" borderId="5" xfId="0" applyNumberFormat="1" applyBorder="1"/>
    <xf numFmtId="2" fontId="0" fillId="0" borderId="5" xfId="0" applyNumberFormat="1" applyBorder="1"/>
    <xf numFmtId="167" fontId="0" fillId="0" borderId="6" xfId="0" applyNumberFormat="1" applyFill="1" applyBorder="1"/>
    <xf numFmtId="1" fontId="0" fillId="0" borderId="6" xfId="0" applyNumberFormat="1" applyFill="1" applyBorder="1"/>
    <xf numFmtId="0" fontId="0" fillId="0" borderId="2" xfId="0" applyFill="1" applyBorder="1"/>
    <xf numFmtId="167" fontId="0" fillId="0" borderId="2" xfId="0" applyNumberFormat="1" applyBorder="1"/>
    <xf numFmtId="2" fontId="0" fillId="0" borderId="2" xfId="0" applyNumberFormat="1" applyBorder="1"/>
    <xf numFmtId="2" fontId="0" fillId="0" borderId="4" xfId="0" applyNumberFormat="1" applyBorder="1"/>
    <xf numFmtId="167" fontId="0" fillId="0" borderId="7" xfId="0" applyNumberFormat="1" applyBorder="1"/>
    <xf numFmtId="0" fontId="0" fillId="0" borderId="7" xfId="0" applyBorder="1"/>
    <xf numFmtId="2" fontId="0" fillId="0" borderId="7" xfId="0" applyNumberFormat="1" applyBorder="1"/>
    <xf numFmtId="0" fontId="0" fillId="0" borderId="8" xfId="0" applyBorder="1"/>
    <xf numFmtId="167" fontId="0" fillId="0" borderId="0" xfId="0" applyNumberFormat="1" applyBorder="1"/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0" fillId="0" borderId="2" xfId="0" applyNumberFormat="1" applyBorder="1"/>
    <xf numFmtId="0" fontId="0" fillId="0" borderId="0" xfId="0" applyFill="1" applyBorder="1"/>
    <xf numFmtId="0" fontId="4" fillId="0" borderId="0" xfId="0" applyFont="1" applyBorder="1"/>
    <xf numFmtId="1" fontId="0" fillId="0" borderId="7" xfId="0" applyNumberFormat="1" applyBorder="1"/>
    <xf numFmtId="0" fontId="0" fillId="0" borderId="10" xfId="0" applyBorder="1"/>
    <xf numFmtId="0" fontId="0" fillId="0" borderId="1" xfId="0" applyBorder="1"/>
    <xf numFmtId="0" fontId="0" fillId="0" borderId="9" xfId="0" applyBorder="1"/>
    <xf numFmtId="167" fontId="8" fillId="0" borderId="4" xfId="0" applyNumberFormat="1" applyFont="1" applyBorder="1"/>
    <xf numFmtId="0" fontId="8" fillId="0" borderId="11" xfId="0" applyFont="1" applyBorder="1"/>
    <xf numFmtId="0" fontId="4" fillId="0" borderId="0" xfId="0" applyFont="1"/>
    <xf numFmtId="2" fontId="0" fillId="0" borderId="0" xfId="0" applyNumberFormat="1" applyFont="1" applyBorder="1"/>
    <xf numFmtId="0" fontId="8" fillId="0" borderId="0" xfId="0" applyFont="1"/>
    <xf numFmtId="2" fontId="0" fillId="0" borderId="0" xfId="0" applyNumberFormat="1"/>
    <xf numFmtId="2" fontId="8" fillId="0" borderId="0" xfId="0" applyNumberFormat="1" applyFont="1"/>
    <xf numFmtId="0" fontId="10" fillId="0" borderId="0" xfId="0" applyFont="1"/>
    <xf numFmtId="0" fontId="11" fillId="0" borderId="0" xfId="0" applyFont="1" applyBorder="1" applyAlignment="1"/>
    <xf numFmtId="0" fontId="8" fillId="0" borderId="15" xfId="0" applyFont="1" applyBorder="1"/>
    <xf numFmtId="0" fontId="5" fillId="0" borderId="16" xfId="0" applyFont="1" applyBorder="1"/>
    <xf numFmtId="164" fontId="5" fillId="0" borderId="16" xfId="0" applyNumberFormat="1" applyFont="1" applyBorder="1"/>
    <xf numFmtId="0" fontId="8" fillId="0" borderId="17" xfId="0" applyFont="1" applyBorder="1"/>
    <xf numFmtId="2" fontId="8" fillId="0" borderId="18" xfId="0" applyNumberFormat="1" applyFont="1" applyBorder="1"/>
    <xf numFmtId="164" fontId="5" fillId="0" borderId="19" xfId="0" applyNumberFormat="1" applyFont="1" applyBorder="1"/>
    <xf numFmtId="0" fontId="9" fillId="0" borderId="0" xfId="0" applyFont="1" applyBorder="1" applyAlignment="1"/>
    <xf numFmtId="0" fontId="0" fillId="0" borderId="0" xfId="0" applyFont="1"/>
    <xf numFmtId="0" fontId="8" fillId="0" borderId="0" xfId="0" applyFont="1" applyBorder="1"/>
    <xf numFmtId="0" fontId="8" fillId="0" borderId="1" xfId="0" applyFont="1" applyBorder="1"/>
    <xf numFmtId="0" fontId="8" fillId="0" borderId="9" xfId="0" applyFont="1" applyBorder="1"/>
    <xf numFmtId="0" fontId="8" fillId="0" borderId="6" xfId="0" applyFont="1" applyBorder="1"/>
    <xf numFmtId="2" fontId="4" fillId="0" borderId="0" xfId="0" applyNumberFormat="1" applyFont="1" applyBorder="1"/>
    <xf numFmtId="168" fontId="0" fillId="0" borderId="0" xfId="0" applyNumberFormat="1"/>
    <xf numFmtId="0" fontId="0" fillId="0" borderId="12" xfId="0" applyBorder="1"/>
    <xf numFmtId="168" fontId="4" fillId="0" borderId="13" xfId="0" applyNumberFormat="1" applyFont="1" applyBorder="1"/>
    <xf numFmtId="168" fontId="0" fillId="0" borderId="13" xfId="0" applyNumberFormat="1" applyBorder="1"/>
    <xf numFmtId="168" fontId="4" fillId="0" borderId="20" xfId="0" applyNumberFormat="1" applyFont="1" applyBorder="1"/>
    <xf numFmtId="0" fontId="12" fillId="0" borderId="0" xfId="0" applyFont="1"/>
    <xf numFmtId="2" fontId="12" fillId="0" borderId="0" xfId="0" applyNumberFormat="1" applyFont="1" applyBorder="1"/>
    <xf numFmtId="2" fontId="12" fillId="0" borderId="0" xfId="0" applyNumberFormat="1" applyFont="1"/>
    <xf numFmtId="2" fontId="12" fillId="0" borderId="13" xfId="0" applyNumberFormat="1" applyFont="1" applyBorder="1"/>
    <xf numFmtId="0" fontId="13" fillId="0" borderId="0" xfId="0" applyFont="1"/>
    <xf numFmtId="0" fontId="14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15" fillId="0" borderId="2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99264671074405E-2"/>
          <c:y val="6.0185185185185203E-2"/>
          <c:w val="0.88968961545137504"/>
          <c:h val="0.86855021041919644"/>
        </c:manualLayout>
      </c:layout>
      <c:barChart>
        <c:barDir val="col"/>
        <c:grouping val="clustered"/>
        <c:varyColors val="0"/>
        <c:ser>
          <c:idx val="1"/>
          <c:order val="0"/>
          <c:tx>
            <c:v>Tumor bearing</c:v>
          </c:tx>
          <c:spPr>
            <a:solidFill>
              <a:schemeClr val="accent2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immediately'!$M$5:$M$15</c:f>
                <c:numCache>
                  <c:formatCode>General</c:formatCode>
                  <c:ptCount val="11"/>
                  <c:pt idx="0">
                    <c:v>3.3502740088582663</c:v>
                  </c:pt>
                  <c:pt idx="1">
                    <c:v>4.5633475998397774E-2</c:v>
                  </c:pt>
                  <c:pt idx="2">
                    <c:v>0.38980437079794056</c:v>
                  </c:pt>
                  <c:pt idx="3">
                    <c:v>1.2151594994626636</c:v>
                  </c:pt>
                  <c:pt idx="4">
                    <c:v>11.006916394206957</c:v>
                  </c:pt>
                  <c:pt idx="5">
                    <c:v>0.25354106603485038</c:v>
                  </c:pt>
                  <c:pt idx="6">
                    <c:v>5.2188461671071638</c:v>
                  </c:pt>
                  <c:pt idx="7">
                    <c:v>2.038058739799963</c:v>
                  </c:pt>
                  <c:pt idx="8">
                    <c:v>0.87072635172963697</c:v>
                  </c:pt>
                  <c:pt idx="9">
                    <c:v>2.3622301359415645</c:v>
                  </c:pt>
                  <c:pt idx="10">
                    <c:v>0.40364401269108102</c:v>
                  </c:pt>
                </c:numCache>
              </c:numRef>
            </c:plus>
            <c:minus>
              <c:numRef>
                <c:f>'BioD immediately'!$M$5:$M$15</c:f>
                <c:numCache>
                  <c:formatCode>General</c:formatCode>
                  <c:ptCount val="11"/>
                  <c:pt idx="0">
                    <c:v>3.3502740088582663</c:v>
                  </c:pt>
                  <c:pt idx="1">
                    <c:v>4.5633475998397774E-2</c:v>
                  </c:pt>
                  <c:pt idx="2">
                    <c:v>0.38980437079794056</c:v>
                  </c:pt>
                  <c:pt idx="3">
                    <c:v>1.2151594994626636</c:v>
                  </c:pt>
                  <c:pt idx="4">
                    <c:v>11.006916394206957</c:v>
                  </c:pt>
                  <c:pt idx="5">
                    <c:v>0.25354106603485038</c:v>
                  </c:pt>
                  <c:pt idx="6">
                    <c:v>5.2188461671071638</c:v>
                  </c:pt>
                  <c:pt idx="7">
                    <c:v>2.038058739799963</c:v>
                  </c:pt>
                  <c:pt idx="8">
                    <c:v>0.87072635172963697</c:v>
                  </c:pt>
                  <c:pt idx="9">
                    <c:v>2.3622301359415645</c:v>
                  </c:pt>
                  <c:pt idx="10">
                    <c:v>0.40364401269108102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immediately'!$L$5:$L$15</c:f>
              <c:numCache>
                <c:formatCode>0.00</c:formatCode>
                <c:ptCount val="11"/>
                <c:pt idx="0">
                  <c:v>4.2064917024084298</c:v>
                </c:pt>
                <c:pt idx="1">
                  <c:v>0.14713001860436853</c:v>
                </c:pt>
                <c:pt idx="2">
                  <c:v>0.43750019635446824</c:v>
                </c:pt>
                <c:pt idx="3">
                  <c:v>2.6592990560405916</c:v>
                </c:pt>
                <c:pt idx="4">
                  <c:v>42.527896345695339</c:v>
                </c:pt>
                <c:pt idx="5">
                  <c:v>0.45706822208186032</c:v>
                </c:pt>
                <c:pt idx="6">
                  <c:v>34.705251635383185</c:v>
                </c:pt>
                <c:pt idx="7">
                  <c:v>2.0047638876984899</c:v>
                </c:pt>
                <c:pt idx="8">
                  <c:v>1.369098728499005</c:v>
                </c:pt>
                <c:pt idx="9">
                  <c:v>7.9168152356577419</c:v>
                </c:pt>
                <c:pt idx="10">
                  <c:v>1.7192960288989276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0A-DF4E-8949-EA7E9FC1D34F}"/>
            </c:ext>
          </c:extLst>
        </c:ser>
        <c:ser>
          <c:idx val="0"/>
          <c:order val="1"/>
          <c:tx>
            <c:v>Cl-Lip &amp; tumor bearing</c:v>
          </c:tx>
          <c:spPr>
            <a:solidFill>
              <a:schemeClr val="accent1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immediately'!$K$5:$K$15</c:f>
                <c:numCache>
                  <c:formatCode>General</c:formatCode>
                  <c:ptCount val="11"/>
                  <c:pt idx="0">
                    <c:v>2.7241289432402769</c:v>
                  </c:pt>
                  <c:pt idx="1">
                    <c:v>0.14364517815261382</c:v>
                  </c:pt>
                  <c:pt idx="2">
                    <c:v>0.21410613199110415</c:v>
                  </c:pt>
                  <c:pt idx="3">
                    <c:v>2.4685055006179462</c:v>
                  </c:pt>
                  <c:pt idx="4">
                    <c:v>44.182103489634422</c:v>
                  </c:pt>
                  <c:pt idx="5">
                    <c:v>0.14880745915001786</c:v>
                  </c:pt>
                  <c:pt idx="6">
                    <c:v>2.0368323529302788</c:v>
                  </c:pt>
                  <c:pt idx="7">
                    <c:v>0.11161721547194384</c:v>
                  </c:pt>
                  <c:pt idx="8">
                    <c:v>0.58194219414205151</c:v>
                  </c:pt>
                  <c:pt idx="9">
                    <c:v>5.539841366767666</c:v>
                  </c:pt>
                  <c:pt idx="10">
                    <c:v>4.4634342153790163</c:v>
                  </c:pt>
                </c:numCache>
              </c:numRef>
            </c:plus>
            <c:minus>
              <c:numRef>
                <c:f>'BioD immediately'!$K$5:$K$15</c:f>
                <c:numCache>
                  <c:formatCode>General</c:formatCode>
                  <c:ptCount val="11"/>
                  <c:pt idx="0">
                    <c:v>2.7241289432402769</c:v>
                  </c:pt>
                  <c:pt idx="1">
                    <c:v>0.14364517815261382</c:v>
                  </c:pt>
                  <c:pt idx="2">
                    <c:v>0.21410613199110415</c:v>
                  </c:pt>
                  <c:pt idx="3">
                    <c:v>2.4685055006179462</c:v>
                  </c:pt>
                  <c:pt idx="4">
                    <c:v>44.182103489634422</c:v>
                  </c:pt>
                  <c:pt idx="5">
                    <c:v>0.14880745915001786</c:v>
                  </c:pt>
                  <c:pt idx="6">
                    <c:v>2.0368323529302788</c:v>
                  </c:pt>
                  <c:pt idx="7">
                    <c:v>0.11161721547194384</c:v>
                  </c:pt>
                  <c:pt idx="8">
                    <c:v>0.58194219414205151</c:v>
                  </c:pt>
                  <c:pt idx="9">
                    <c:v>5.539841366767666</c:v>
                  </c:pt>
                  <c:pt idx="10">
                    <c:v>4.4634342153790163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immediately'!$J$5:$J$15</c:f>
              <c:numCache>
                <c:formatCode>0.00</c:formatCode>
                <c:ptCount val="11"/>
                <c:pt idx="0">
                  <c:v>13.596745725022615</c:v>
                </c:pt>
                <c:pt idx="1">
                  <c:v>0.35599975622273616</c:v>
                </c:pt>
                <c:pt idx="2">
                  <c:v>0.60055724908365626</c:v>
                </c:pt>
                <c:pt idx="3">
                  <c:v>15.629946977951654</c:v>
                </c:pt>
                <c:pt idx="4">
                  <c:v>155.95550988056522</c:v>
                </c:pt>
                <c:pt idx="5">
                  <c:v>1.1054454607224387</c:v>
                </c:pt>
                <c:pt idx="6">
                  <c:v>6.791568942672269</c:v>
                </c:pt>
                <c:pt idx="7">
                  <c:v>3.3758909060182805</c:v>
                </c:pt>
                <c:pt idx="8">
                  <c:v>3.5568167768352388</c:v>
                </c:pt>
                <c:pt idx="9">
                  <c:v>37.002964868609524</c:v>
                </c:pt>
                <c:pt idx="10">
                  <c:v>8.0845597645647445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A-DF4E-8949-EA7E9FC1D34F}"/>
            </c:ext>
          </c:extLst>
        </c:ser>
        <c:ser>
          <c:idx val="3"/>
          <c:order val="2"/>
          <c:tx>
            <c:v>Healthy mice</c:v>
          </c:tx>
          <c:spPr>
            <a:solidFill>
              <a:schemeClr val="accent4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immediately'!$Q$5:$Q$15</c:f>
                <c:numCache>
                  <c:formatCode>General</c:formatCode>
                  <c:ptCount val="11"/>
                  <c:pt idx="0">
                    <c:v>1.2189439173622996</c:v>
                  </c:pt>
                  <c:pt idx="1">
                    <c:v>6.7565168859701985E-2</c:v>
                  </c:pt>
                  <c:pt idx="3">
                    <c:v>0.66393983461000894</c:v>
                  </c:pt>
                  <c:pt idx="4">
                    <c:v>6.757931390867645</c:v>
                  </c:pt>
                  <c:pt idx="5">
                    <c:v>0.30992322290984725</c:v>
                  </c:pt>
                  <c:pt idx="6">
                    <c:v>2.4171965124124895</c:v>
                  </c:pt>
                  <c:pt idx="7">
                    <c:v>2.1026666332629755</c:v>
                  </c:pt>
                  <c:pt idx="8">
                    <c:v>0.30355373607398395</c:v>
                  </c:pt>
                  <c:pt idx="9">
                    <c:v>0.43294357598270972</c:v>
                  </c:pt>
                  <c:pt idx="10">
                    <c:v>0.18677619163616532</c:v>
                  </c:pt>
                </c:numCache>
              </c:numRef>
            </c:plus>
            <c:minus>
              <c:numRef>
                <c:f>'BioD immediately'!$Q$5:$Q$15</c:f>
                <c:numCache>
                  <c:formatCode>General</c:formatCode>
                  <c:ptCount val="11"/>
                  <c:pt idx="0">
                    <c:v>1.2189439173622996</c:v>
                  </c:pt>
                  <c:pt idx="1">
                    <c:v>6.7565168859701985E-2</c:v>
                  </c:pt>
                  <c:pt idx="3">
                    <c:v>0.66393983461000894</c:v>
                  </c:pt>
                  <c:pt idx="4">
                    <c:v>6.757931390867645</c:v>
                  </c:pt>
                  <c:pt idx="5">
                    <c:v>0.30992322290984725</c:v>
                  </c:pt>
                  <c:pt idx="6">
                    <c:v>2.4171965124124895</c:v>
                  </c:pt>
                  <c:pt idx="7">
                    <c:v>2.1026666332629755</c:v>
                  </c:pt>
                  <c:pt idx="8">
                    <c:v>0.30355373607398395</c:v>
                  </c:pt>
                  <c:pt idx="9">
                    <c:v>0.43294357598270972</c:v>
                  </c:pt>
                  <c:pt idx="10">
                    <c:v>0.18677619163616532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immediately'!$P$5:$P$15</c:f>
              <c:numCache>
                <c:formatCode>0.00</c:formatCode>
                <c:ptCount val="11"/>
                <c:pt idx="0">
                  <c:v>15.231876721996889</c:v>
                </c:pt>
                <c:pt idx="1">
                  <c:v>0.27875147407005418</c:v>
                </c:pt>
                <c:pt idx="3">
                  <c:v>5.2729846166225238</c:v>
                </c:pt>
                <c:pt idx="4">
                  <c:v>26.873264998672028</c:v>
                </c:pt>
                <c:pt idx="5">
                  <c:v>1.1452440448564967</c:v>
                </c:pt>
                <c:pt idx="6">
                  <c:v>12.685051976158865</c:v>
                </c:pt>
                <c:pt idx="7">
                  <c:v>5.4549030987304148</c:v>
                </c:pt>
                <c:pt idx="8">
                  <c:v>3.8678059862002998</c:v>
                </c:pt>
                <c:pt idx="9">
                  <c:v>3.1906652669731352</c:v>
                </c:pt>
                <c:pt idx="10">
                  <c:v>0.88195329317738769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0A-DF4E-8949-EA7E9FC1D34F}"/>
            </c:ext>
          </c:extLst>
        </c:ser>
        <c:ser>
          <c:idx val="2"/>
          <c:order val="3"/>
          <c:tx>
            <c:strRef>
              <c:f>'BioD immediately'!$N$2:$O$2</c:f>
              <c:strCache>
                <c:ptCount val="1"/>
                <c:pt idx="0">
                  <c:v>Cl-Lip &amp; healthy</c:v>
                </c:pt>
              </c:strCache>
            </c:strRef>
          </c:tx>
          <c:spPr>
            <a:solidFill>
              <a:schemeClr val="accent3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immediately'!$O$5:$O$15</c:f>
                <c:numCache>
                  <c:formatCode>General</c:formatCode>
                  <c:ptCount val="11"/>
                  <c:pt idx="0">
                    <c:v>3.6704342300750366</c:v>
                  </c:pt>
                  <c:pt idx="1">
                    <c:v>6.4457997205356693E-2</c:v>
                  </c:pt>
                  <c:pt idx="3">
                    <c:v>2.0030323950256954</c:v>
                  </c:pt>
                  <c:pt idx="4">
                    <c:v>18.918511377810169</c:v>
                  </c:pt>
                  <c:pt idx="5">
                    <c:v>0.34505401627751264</c:v>
                  </c:pt>
                  <c:pt idx="6">
                    <c:v>0.79777010190952125</c:v>
                  </c:pt>
                  <c:pt idx="7">
                    <c:v>0.85676867498452414</c:v>
                  </c:pt>
                  <c:pt idx="8">
                    <c:v>0.67792994381230764</c:v>
                  </c:pt>
                  <c:pt idx="9">
                    <c:v>2.6432436539839754</c:v>
                  </c:pt>
                  <c:pt idx="10">
                    <c:v>0.55740450201760305</c:v>
                  </c:pt>
                </c:numCache>
              </c:numRef>
            </c:plus>
            <c:minus>
              <c:numRef>
                <c:f>'BioD immediately'!$O$5:$O$15</c:f>
                <c:numCache>
                  <c:formatCode>General</c:formatCode>
                  <c:ptCount val="11"/>
                  <c:pt idx="0">
                    <c:v>3.6704342300750366</c:v>
                  </c:pt>
                  <c:pt idx="1">
                    <c:v>6.4457997205356693E-2</c:v>
                  </c:pt>
                  <c:pt idx="3">
                    <c:v>2.0030323950256954</c:v>
                  </c:pt>
                  <c:pt idx="4">
                    <c:v>18.918511377810169</c:v>
                  </c:pt>
                  <c:pt idx="5">
                    <c:v>0.34505401627751264</c:v>
                  </c:pt>
                  <c:pt idx="6">
                    <c:v>0.79777010190952125</c:v>
                  </c:pt>
                  <c:pt idx="7">
                    <c:v>0.85676867498452414</c:v>
                  </c:pt>
                  <c:pt idx="8">
                    <c:v>0.67792994381230764</c:v>
                  </c:pt>
                  <c:pt idx="9">
                    <c:v>2.6432436539839754</c:v>
                  </c:pt>
                  <c:pt idx="10">
                    <c:v>0.55740450201760305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immediately'!$N$5:$N$15</c:f>
              <c:numCache>
                <c:formatCode>0.00</c:formatCode>
                <c:ptCount val="11"/>
                <c:pt idx="0">
                  <c:v>19.03888579771743</c:v>
                </c:pt>
                <c:pt idx="1">
                  <c:v>0.35745276806124837</c:v>
                </c:pt>
                <c:pt idx="3">
                  <c:v>10.582415563361304</c:v>
                </c:pt>
                <c:pt idx="4">
                  <c:v>97.074201216467429</c:v>
                </c:pt>
                <c:pt idx="5">
                  <c:v>1.551390111571862</c:v>
                </c:pt>
                <c:pt idx="6">
                  <c:v>5.4259458744740412</c:v>
                </c:pt>
                <c:pt idx="7">
                  <c:v>3.3639938661505617</c:v>
                </c:pt>
                <c:pt idx="8">
                  <c:v>4.8891046984315611</c:v>
                </c:pt>
                <c:pt idx="9">
                  <c:v>5.6099324850233714</c:v>
                </c:pt>
                <c:pt idx="10">
                  <c:v>1.4963837938059554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0A-DF4E-8949-EA7E9FC1D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93787216"/>
        <c:axId val="-2014497936"/>
      </c:barChart>
      <c:catAx>
        <c:axId val="-169378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14497936"/>
        <c:crosses val="autoZero"/>
        <c:auto val="1"/>
        <c:lblAlgn val="ctr"/>
        <c:lblOffset val="100"/>
        <c:noMultiLvlLbl val="0"/>
      </c:catAx>
      <c:valAx>
        <c:axId val="-2014497936"/>
        <c:scaling>
          <c:orientation val="minMax"/>
          <c:max val="2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111In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93787216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6264182770362232"/>
          <c:y val="7.4652230971128594E-2"/>
          <c:w val="0.18684618001112546"/>
          <c:h val="0.17785914162313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49456275688201E-2"/>
          <c:y val="6.5121555915721205E-2"/>
          <c:w val="0.87943825511100804"/>
          <c:h val="0.874268175959366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 immediately'!$T$5</c:f>
              <c:strCache>
                <c:ptCount val="1"/>
                <c:pt idx="0">
                  <c:v>Tumour bearing mice (old)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immediately'!$V$5,'BioD immediately'!$X$5)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0.05</c:v>
                  </c:pt>
                </c:numCache>
              </c:numRef>
            </c:plus>
            <c:minus>
              <c:numRef>
                <c:f>('BioD immediately'!$V$5,'BioD immediately'!$X$5)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immediately'!$U$5,'BioD immediately'!$W$5)</c:f>
              <c:numCache>
                <c:formatCode>0.00</c:formatCode>
                <c:ptCount val="2"/>
                <c:pt idx="0">
                  <c:v>2.15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C-5B4B-9A5E-3F7AEF66D533}"/>
            </c:ext>
          </c:extLst>
        </c:ser>
        <c:ser>
          <c:idx val="1"/>
          <c:order val="1"/>
          <c:tx>
            <c:strRef>
              <c:f>'BioD immediately'!$T$6</c:f>
              <c:strCache>
                <c:ptCount val="1"/>
                <c:pt idx="0">
                  <c:v>Healthy mice (old)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immediately'!$V$6,'BioD immediately'!$X$6)</c:f>
                <c:numCache>
                  <c:formatCode>General</c:formatCode>
                  <c:ptCount val="2"/>
                  <c:pt idx="0">
                    <c:v>1.64</c:v>
                  </c:pt>
                  <c:pt idx="1">
                    <c:v>0.74</c:v>
                  </c:pt>
                </c:numCache>
              </c:numRef>
            </c:plus>
            <c:minus>
              <c:numRef>
                <c:f>('BioD immediately'!$V$6,'BioD immediately'!$X$6)</c:f>
                <c:numCache>
                  <c:formatCode>General</c:formatCode>
                  <c:ptCount val="2"/>
                  <c:pt idx="0">
                    <c:v>1.64</c:v>
                  </c:pt>
                  <c:pt idx="1">
                    <c:v>0.74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immediately'!$U$6,'BioD immediately'!$W$6)</c:f>
              <c:numCache>
                <c:formatCode>0.00</c:formatCode>
                <c:ptCount val="2"/>
                <c:pt idx="0">
                  <c:v>41.99</c:v>
                </c:pt>
                <c:pt idx="1">
                  <c:v>15.95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1C-5B4B-9A5E-3F7AEF66D533}"/>
            </c:ext>
          </c:extLst>
        </c:ser>
        <c:ser>
          <c:idx val="3"/>
          <c:order val="2"/>
          <c:tx>
            <c:strRef>
              <c:f>'BioD immediately'!$T$8</c:f>
              <c:strCache>
                <c:ptCount val="1"/>
                <c:pt idx="0">
                  <c:v>Tumor bearing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immediately'!$V$8,'BioD immediately'!$X$8)</c:f>
                <c:numCache>
                  <c:formatCode>General</c:formatCode>
                  <c:ptCount val="2"/>
                  <c:pt idx="0">
                    <c:v>5.8405862292102988</c:v>
                  </c:pt>
                  <c:pt idx="1">
                    <c:v>3.3502740088582663</c:v>
                  </c:pt>
                </c:numCache>
              </c:numRef>
            </c:plus>
            <c:minus>
              <c:numRef>
                <c:f>('BioD immediately'!$V$8,'BioD immediately'!$X$8)</c:f>
                <c:numCache>
                  <c:formatCode>General</c:formatCode>
                  <c:ptCount val="2"/>
                  <c:pt idx="0">
                    <c:v>5.8405862292102988</c:v>
                  </c:pt>
                  <c:pt idx="1">
                    <c:v>3.3502740088582663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immediately'!$U$8,'BioD immediately'!$W$8)</c:f>
              <c:numCache>
                <c:formatCode>0.00</c:formatCode>
                <c:ptCount val="2"/>
                <c:pt idx="0">
                  <c:v>9.1916875528037174</c:v>
                </c:pt>
                <c:pt idx="1">
                  <c:v>4.2064917024084298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1C-5B4B-9A5E-3F7AEF66D533}"/>
            </c:ext>
          </c:extLst>
        </c:ser>
        <c:ser>
          <c:idx val="5"/>
          <c:order val="3"/>
          <c:tx>
            <c:strRef>
              <c:f>'BioD immediately'!$T$10</c:f>
              <c:strCache>
                <c:ptCount val="1"/>
                <c:pt idx="0">
                  <c:v>Healthy mice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immediately'!$V$10,'BioD immediately'!$X$10)</c:f>
                <c:numCache>
                  <c:formatCode>General</c:formatCode>
                  <c:ptCount val="2"/>
                  <c:pt idx="0">
                    <c:v>0.81277770399261684</c:v>
                  </c:pt>
                  <c:pt idx="1">
                    <c:v>1.2189439173622996</c:v>
                  </c:pt>
                </c:numCache>
              </c:numRef>
            </c:plus>
            <c:minus>
              <c:numRef>
                <c:f>('BioD immediately'!$V$10,'BioD immediately'!$X$10)</c:f>
                <c:numCache>
                  <c:formatCode>General</c:formatCode>
                  <c:ptCount val="2"/>
                  <c:pt idx="0">
                    <c:v>0.81277770399261684</c:v>
                  </c:pt>
                  <c:pt idx="1">
                    <c:v>1.2189439173622996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immediately'!$U$10,'BioD immediately'!$W$10)</c:f>
              <c:numCache>
                <c:formatCode>0.00</c:formatCode>
                <c:ptCount val="2"/>
                <c:pt idx="0">
                  <c:v>29.459763958008637</c:v>
                </c:pt>
                <c:pt idx="1">
                  <c:v>15.231876721996889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1C-5B4B-9A5E-3F7AEF66D533}"/>
            </c:ext>
          </c:extLst>
        </c:ser>
        <c:ser>
          <c:idx val="2"/>
          <c:order val="4"/>
          <c:tx>
            <c:strRef>
              <c:f>'BioD immediately'!$T$7</c:f>
              <c:strCache>
                <c:ptCount val="1"/>
                <c:pt idx="0">
                  <c:v>Cl-Lip &amp; tumor bearing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immediately'!$V$7,'BioD immediately'!$X$7)</c:f>
                <c:numCache>
                  <c:formatCode>General</c:formatCode>
                  <c:ptCount val="2"/>
                  <c:pt idx="0">
                    <c:v>3.0116770820796988</c:v>
                  </c:pt>
                  <c:pt idx="1">
                    <c:v>2.7241289432402769</c:v>
                  </c:pt>
                </c:numCache>
              </c:numRef>
            </c:plus>
            <c:minus>
              <c:numRef>
                <c:f>('BioD immediately'!$V$7,'BioD immediately'!$X$7)</c:f>
                <c:numCache>
                  <c:formatCode>General</c:formatCode>
                  <c:ptCount val="2"/>
                  <c:pt idx="0">
                    <c:v>3.0116770820796988</c:v>
                  </c:pt>
                  <c:pt idx="1">
                    <c:v>2.7241289432402769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immediately'!$U$7,'BioD immediately'!$W$7)</c:f>
              <c:numCache>
                <c:formatCode>0.00</c:formatCode>
                <c:ptCount val="2"/>
                <c:pt idx="0">
                  <c:v>28.41381364445764</c:v>
                </c:pt>
                <c:pt idx="1">
                  <c:v>13.596745725022615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1C-5B4B-9A5E-3F7AEF66D533}"/>
            </c:ext>
          </c:extLst>
        </c:ser>
        <c:ser>
          <c:idx val="4"/>
          <c:order val="5"/>
          <c:tx>
            <c:strRef>
              <c:f>'BioD immediately'!$T$9</c:f>
              <c:strCache>
                <c:ptCount val="1"/>
                <c:pt idx="0">
                  <c:v>Cl-Lip &amp; healthy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immediately'!$V$9,'BioD immediately'!$X$9)</c:f>
                <c:numCache>
                  <c:formatCode>General</c:formatCode>
                  <c:ptCount val="2"/>
                  <c:pt idx="0">
                    <c:v>1.6775306258476976</c:v>
                  </c:pt>
                  <c:pt idx="1">
                    <c:v>3.6704342300750366</c:v>
                  </c:pt>
                </c:numCache>
              </c:numRef>
            </c:plus>
            <c:minus>
              <c:numRef>
                <c:f>('BioD immediately'!$V$9,'BioD immediately'!$X$9)</c:f>
                <c:numCache>
                  <c:formatCode>General</c:formatCode>
                  <c:ptCount val="2"/>
                  <c:pt idx="0">
                    <c:v>1.6775306258476976</c:v>
                  </c:pt>
                  <c:pt idx="1">
                    <c:v>3.6704342300750366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immediately'!$U$9,'BioD immediately'!$W$9)</c:f>
              <c:numCache>
                <c:formatCode>0.00</c:formatCode>
                <c:ptCount val="2"/>
                <c:pt idx="0">
                  <c:v>33.859749351546235</c:v>
                </c:pt>
                <c:pt idx="1">
                  <c:v>19.03888579771743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1C-5B4B-9A5E-3F7AEF66D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57113568"/>
        <c:axId val="-1657126336"/>
      </c:barChart>
      <c:catAx>
        <c:axId val="-165711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7126336"/>
        <c:crosses val="autoZero"/>
        <c:auto val="1"/>
        <c:lblAlgn val="ctr"/>
        <c:lblOffset val="100"/>
        <c:noMultiLvlLbl val="0"/>
      </c:catAx>
      <c:valAx>
        <c:axId val="-1657126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 In-111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7113568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9536294152633404"/>
          <c:y val="8.9690782169246697E-2"/>
          <c:w val="0.25962023630924402"/>
          <c:h val="0.367101162597787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Circulation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49456275688201E-2"/>
          <c:y val="0.133192868719611"/>
          <c:w val="0.87943825511100804"/>
          <c:h val="0.806650416671984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 immediately'!$T$5</c:f>
              <c:strCache>
                <c:ptCount val="1"/>
                <c:pt idx="0">
                  <c:v>Tumour bearing mice (old)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immediately'!$V$5,'BioD immediately'!$X$5)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0.05</c:v>
                  </c:pt>
                </c:numCache>
              </c:numRef>
            </c:plus>
            <c:minus>
              <c:numRef>
                <c:f>('BioD immediately'!$V$5,'BioD immediately'!$X$5)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immediately'!$U$5,'BioD immediately'!$W$5)</c:f>
              <c:numCache>
                <c:formatCode>0.00</c:formatCode>
                <c:ptCount val="2"/>
                <c:pt idx="0">
                  <c:v>2.15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F-CD4A-ABD9-CBDE9BFD05E6}"/>
            </c:ext>
          </c:extLst>
        </c:ser>
        <c:ser>
          <c:idx val="3"/>
          <c:order val="1"/>
          <c:tx>
            <c:strRef>
              <c:f>'BioD immediately'!$T$8</c:f>
              <c:strCache>
                <c:ptCount val="1"/>
                <c:pt idx="0">
                  <c:v>Tumor bearing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immediately'!$V$8,'BioD immediately'!$X$8)</c:f>
                <c:numCache>
                  <c:formatCode>General</c:formatCode>
                  <c:ptCount val="2"/>
                  <c:pt idx="0">
                    <c:v>5.8405862292102988</c:v>
                  </c:pt>
                  <c:pt idx="1">
                    <c:v>3.3502740088582663</c:v>
                  </c:pt>
                </c:numCache>
              </c:numRef>
            </c:plus>
            <c:minus>
              <c:numRef>
                <c:f>('BioD immediately'!$V$8,'BioD immediately'!$X$8)</c:f>
                <c:numCache>
                  <c:formatCode>General</c:formatCode>
                  <c:ptCount val="2"/>
                  <c:pt idx="0">
                    <c:v>5.8405862292102988</c:v>
                  </c:pt>
                  <c:pt idx="1">
                    <c:v>3.3502740088582663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immediately'!$U$8,'BioD immediately'!$W$8)</c:f>
              <c:numCache>
                <c:formatCode>0.00</c:formatCode>
                <c:ptCount val="2"/>
                <c:pt idx="0">
                  <c:v>9.1916875528037174</c:v>
                </c:pt>
                <c:pt idx="1">
                  <c:v>4.2064917024084298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F-CD4A-ABD9-CBDE9BFD05E6}"/>
            </c:ext>
          </c:extLst>
        </c:ser>
        <c:ser>
          <c:idx val="1"/>
          <c:order val="2"/>
          <c:tx>
            <c:strRef>
              <c:f>'BioD immediately'!$T$6</c:f>
              <c:strCache>
                <c:ptCount val="1"/>
                <c:pt idx="0">
                  <c:v>Healthy mice (old)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immediately'!$V$6,'BioD immediately'!$X$6)</c:f>
                <c:numCache>
                  <c:formatCode>General</c:formatCode>
                  <c:ptCount val="2"/>
                  <c:pt idx="0">
                    <c:v>1.64</c:v>
                  </c:pt>
                  <c:pt idx="1">
                    <c:v>0.74</c:v>
                  </c:pt>
                </c:numCache>
              </c:numRef>
            </c:plus>
            <c:minus>
              <c:numRef>
                <c:f>('BioD immediately'!$V$6,'BioD immediately'!$X$6)</c:f>
                <c:numCache>
                  <c:formatCode>General</c:formatCode>
                  <c:ptCount val="2"/>
                  <c:pt idx="0">
                    <c:v>1.64</c:v>
                  </c:pt>
                  <c:pt idx="1">
                    <c:v>0.74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immediately'!$U$6,'BioD immediately'!$W$6)</c:f>
              <c:numCache>
                <c:formatCode>0.00</c:formatCode>
                <c:ptCount val="2"/>
                <c:pt idx="0">
                  <c:v>41.99</c:v>
                </c:pt>
                <c:pt idx="1">
                  <c:v>15.95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BF-CD4A-ABD9-CBDE9BFD05E6}"/>
            </c:ext>
          </c:extLst>
        </c:ser>
        <c:ser>
          <c:idx val="5"/>
          <c:order val="3"/>
          <c:tx>
            <c:strRef>
              <c:f>'BioD immediately'!$T$10</c:f>
              <c:strCache>
                <c:ptCount val="1"/>
                <c:pt idx="0">
                  <c:v>Healthy mice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immediately'!$V$10,'BioD immediately'!$X$10)</c:f>
                <c:numCache>
                  <c:formatCode>General</c:formatCode>
                  <c:ptCount val="2"/>
                  <c:pt idx="0">
                    <c:v>0.81277770399261684</c:v>
                  </c:pt>
                  <c:pt idx="1">
                    <c:v>1.2189439173622996</c:v>
                  </c:pt>
                </c:numCache>
              </c:numRef>
            </c:plus>
            <c:minus>
              <c:numRef>
                <c:f>('BioD immediately'!$V$10,'BioD immediately'!$X$10)</c:f>
                <c:numCache>
                  <c:formatCode>General</c:formatCode>
                  <c:ptCount val="2"/>
                  <c:pt idx="0">
                    <c:v>0.81277770399261684</c:v>
                  </c:pt>
                  <c:pt idx="1">
                    <c:v>1.2189439173622996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immediately'!$U$10,'BioD immediately'!$W$10)</c:f>
              <c:numCache>
                <c:formatCode>0.00</c:formatCode>
                <c:ptCount val="2"/>
                <c:pt idx="0">
                  <c:v>29.459763958008637</c:v>
                </c:pt>
                <c:pt idx="1">
                  <c:v>15.231876721996889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BF-CD4A-ABD9-CBDE9BFD0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04374512"/>
        <c:axId val="-1608440768"/>
      </c:barChart>
      <c:catAx>
        <c:axId val="-16043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8440768"/>
        <c:crosses val="autoZero"/>
        <c:auto val="1"/>
        <c:lblAlgn val="ctr"/>
        <c:lblOffset val="100"/>
        <c:noMultiLvlLbl val="0"/>
      </c:catAx>
      <c:valAx>
        <c:axId val="-16084407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 In-111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437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98751875294001"/>
          <c:y val="5.4034380224352002E-2"/>
          <c:w val="0.21670019263375601"/>
          <c:h val="0.367101162597787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Circulation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49456275688201E-2"/>
          <c:y val="0.133192868719611"/>
          <c:w val="0.87943825511100804"/>
          <c:h val="0.806650416671984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 immediately'!$T$5</c:f>
              <c:strCache>
                <c:ptCount val="1"/>
                <c:pt idx="0">
                  <c:v>Tumour bearing mice (old)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immediately'!$V$5,'BioD immediately'!$X$5)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0.05</c:v>
                  </c:pt>
                </c:numCache>
              </c:numRef>
            </c:plus>
            <c:minus>
              <c:numRef>
                <c:f>('BioD immediately'!$V$5,'BioD immediately'!$X$5)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immediately'!$U$5,'BioD immediately'!$W$5)</c:f>
              <c:numCache>
                <c:formatCode>0.00</c:formatCode>
                <c:ptCount val="2"/>
                <c:pt idx="0">
                  <c:v>2.15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5-0440-94D8-8C11198F28D9}"/>
            </c:ext>
          </c:extLst>
        </c:ser>
        <c:ser>
          <c:idx val="1"/>
          <c:order val="1"/>
          <c:tx>
            <c:strRef>
              <c:f>'BioD immediately'!$T$6</c:f>
              <c:strCache>
                <c:ptCount val="1"/>
                <c:pt idx="0">
                  <c:v>Healthy mice (old)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immediately'!$V$6,'BioD immediately'!$X$6)</c:f>
                <c:numCache>
                  <c:formatCode>General</c:formatCode>
                  <c:ptCount val="2"/>
                  <c:pt idx="0">
                    <c:v>1.64</c:v>
                  </c:pt>
                  <c:pt idx="1">
                    <c:v>0.74</c:v>
                  </c:pt>
                </c:numCache>
              </c:numRef>
            </c:plus>
            <c:minus>
              <c:numRef>
                <c:f>('BioD immediately'!$V$6,'BioD immediately'!$X$6)</c:f>
                <c:numCache>
                  <c:formatCode>General</c:formatCode>
                  <c:ptCount val="2"/>
                  <c:pt idx="0">
                    <c:v>1.64</c:v>
                  </c:pt>
                  <c:pt idx="1">
                    <c:v>0.74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immediately'!$U$6,'BioD immediately'!$W$6)</c:f>
              <c:numCache>
                <c:formatCode>0.00</c:formatCode>
                <c:ptCount val="2"/>
                <c:pt idx="0">
                  <c:v>41.99</c:v>
                </c:pt>
                <c:pt idx="1">
                  <c:v>15.95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E5-0440-94D8-8C11198F28D9}"/>
            </c:ext>
          </c:extLst>
        </c:ser>
        <c:ser>
          <c:idx val="2"/>
          <c:order val="2"/>
          <c:tx>
            <c:strRef>
              <c:f>'BioD immediately'!$T$7</c:f>
              <c:strCache>
                <c:ptCount val="1"/>
                <c:pt idx="0">
                  <c:v>Cl-Lip &amp; tumor bearing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immediately'!$V$7,'BioD immediately'!$X$7)</c:f>
                <c:numCache>
                  <c:formatCode>General</c:formatCode>
                  <c:ptCount val="2"/>
                  <c:pt idx="0">
                    <c:v>3.0116770820796988</c:v>
                  </c:pt>
                  <c:pt idx="1">
                    <c:v>2.7241289432402769</c:v>
                  </c:pt>
                </c:numCache>
              </c:numRef>
            </c:plus>
            <c:minus>
              <c:numRef>
                <c:f>('BioD immediately'!$V$7,'BioD immediately'!$X$7)</c:f>
                <c:numCache>
                  <c:formatCode>General</c:formatCode>
                  <c:ptCount val="2"/>
                  <c:pt idx="0">
                    <c:v>3.0116770820796988</c:v>
                  </c:pt>
                  <c:pt idx="1">
                    <c:v>2.7241289432402769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immediately'!$U$7,'BioD immediately'!$W$7)</c:f>
              <c:numCache>
                <c:formatCode>0.00</c:formatCode>
                <c:ptCount val="2"/>
                <c:pt idx="0">
                  <c:v>28.41381364445764</c:v>
                </c:pt>
                <c:pt idx="1">
                  <c:v>13.596745725022615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E5-0440-94D8-8C11198F28D9}"/>
            </c:ext>
          </c:extLst>
        </c:ser>
        <c:ser>
          <c:idx val="4"/>
          <c:order val="3"/>
          <c:tx>
            <c:strRef>
              <c:f>'BioD immediately'!$T$9</c:f>
              <c:strCache>
                <c:ptCount val="1"/>
                <c:pt idx="0">
                  <c:v>Cl-Lip &amp; healthy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immediately'!$V$9,'BioD immediately'!$X$9)</c:f>
                <c:numCache>
                  <c:formatCode>General</c:formatCode>
                  <c:ptCount val="2"/>
                  <c:pt idx="0">
                    <c:v>1.6775306258476976</c:v>
                  </c:pt>
                  <c:pt idx="1">
                    <c:v>3.6704342300750366</c:v>
                  </c:pt>
                </c:numCache>
              </c:numRef>
            </c:plus>
            <c:minus>
              <c:numRef>
                <c:f>('BioD immediately'!$V$9,'BioD immediately'!$X$9)</c:f>
                <c:numCache>
                  <c:formatCode>General</c:formatCode>
                  <c:ptCount val="2"/>
                  <c:pt idx="0">
                    <c:v>1.6775306258476976</c:v>
                  </c:pt>
                  <c:pt idx="1">
                    <c:v>3.6704342300750366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immediately'!$U$9,'BioD immediately'!$W$9)</c:f>
              <c:numCache>
                <c:formatCode>0.00</c:formatCode>
                <c:ptCount val="2"/>
                <c:pt idx="0">
                  <c:v>33.859749351546235</c:v>
                </c:pt>
                <c:pt idx="1">
                  <c:v>19.03888579771743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E5-0440-94D8-8C11198F2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88358176"/>
        <c:axId val="-1607005040"/>
      </c:barChart>
      <c:catAx>
        <c:axId val="-168835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7005040"/>
        <c:crosses val="autoZero"/>
        <c:auto val="1"/>
        <c:lblAlgn val="ctr"/>
        <c:lblOffset val="100"/>
        <c:noMultiLvlLbl val="0"/>
      </c:catAx>
      <c:valAx>
        <c:axId val="-1607005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 In-111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8835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98751875294001"/>
          <c:y val="5.4034380224352002E-2"/>
          <c:w val="0.24601248124705899"/>
          <c:h val="0.367101162597787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99264671074405E-2"/>
          <c:y val="6.0185185185185203E-2"/>
          <c:w val="0.88968961545137504"/>
          <c:h val="0.7904935714811349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'BioD immediately'!$AD$44</c:f>
              <c:strCache>
                <c:ptCount val="1"/>
                <c:pt idx="0">
                  <c:v>Tumour-bearing mice (old)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immediately'!$AF$47:$AF$57</c:f>
                <c:numCache>
                  <c:formatCode>General</c:formatCode>
                  <c:ptCount val="11"/>
                  <c:pt idx="0">
                    <c:v>0.53</c:v>
                  </c:pt>
                  <c:pt idx="1">
                    <c:v>0.49</c:v>
                  </c:pt>
                  <c:pt idx="2">
                    <c:v>0.02</c:v>
                  </c:pt>
                  <c:pt idx="3">
                    <c:v>1.92</c:v>
                  </c:pt>
                  <c:pt idx="4">
                    <c:v>3.97</c:v>
                  </c:pt>
                  <c:pt idx="5">
                    <c:v>0.28999999999999998</c:v>
                  </c:pt>
                  <c:pt idx="6">
                    <c:v>2.5</c:v>
                  </c:pt>
                  <c:pt idx="7">
                    <c:v>0.68</c:v>
                  </c:pt>
                  <c:pt idx="8">
                    <c:v>0.18</c:v>
                  </c:pt>
                  <c:pt idx="9">
                    <c:v>7.33</c:v>
                  </c:pt>
                  <c:pt idx="10">
                    <c:v>1.1299999999999999</c:v>
                  </c:pt>
                </c:numCache>
              </c:numRef>
            </c:plus>
            <c:minus>
              <c:numRef>
                <c:f>'BioD immediately'!$AF$47:$AF$57</c:f>
                <c:numCache>
                  <c:formatCode>General</c:formatCode>
                  <c:ptCount val="11"/>
                  <c:pt idx="0">
                    <c:v>0.53</c:v>
                  </c:pt>
                  <c:pt idx="1">
                    <c:v>0.49</c:v>
                  </c:pt>
                  <c:pt idx="2">
                    <c:v>0.02</c:v>
                  </c:pt>
                  <c:pt idx="3">
                    <c:v>1.92</c:v>
                  </c:pt>
                  <c:pt idx="4">
                    <c:v>3.97</c:v>
                  </c:pt>
                  <c:pt idx="5">
                    <c:v>0.28999999999999998</c:v>
                  </c:pt>
                  <c:pt idx="6">
                    <c:v>2.5</c:v>
                  </c:pt>
                  <c:pt idx="7">
                    <c:v>0.68</c:v>
                  </c:pt>
                  <c:pt idx="8">
                    <c:v>0.18</c:v>
                  </c:pt>
                  <c:pt idx="9">
                    <c:v>7.33</c:v>
                  </c:pt>
                  <c:pt idx="10">
                    <c:v>1.1299999999999999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 immediately'!$AE$47:$AE$57</c:f>
              <c:numCache>
                <c:formatCode>0.00</c:formatCode>
                <c:ptCount val="11"/>
                <c:pt idx="0">
                  <c:v>1.05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5.38</c:v>
                </c:pt>
                <c:pt idx="4">
                  <c:v>87.68</c:v>
                </c:pt>
                <c:pt idx="5">
                  <c:v>0.5</c:v>
                </c:pt>
                <c:pt idx="6">
                  <c:v>19.5</c:v>
                </c:pt>
                <c:pt idx="7">
                  <c:v>1.03</c:v>
                </c:pt>
                <c:pt idx="8">
                  <c:v>0.43</c:v>
                </c:pt>
                <c:pt idx="9">
                  <c:v>33.53</c:v>
                </c:pt>
                <c:pt idx="10">
                  <c:v>6.27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3-6641-B8AC-1C83C660A485}"/>
            </c:ext>
          </c:extLst>
        </c:ser>
        <c:ser>
          <c:idx val="5"/>
          <c:order val="1"/>
          <c:tx>
            <c:strRef>
              <c:f>'BioD immediately'!$AH$44</c:f>
              <c:strCache>
                <c:ptCount val="1"/>
                <c:pt idx="0">
                  <c:v>Healthy mice (old)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immediately'!$AJ$47:$AJ$57</c:f>
                <c:numCache>
                  <c:formatCode>General</c:formatCode>
                  <c:ptCount val="11"/>
                  <c:pt idx="0">
                    <c:v>0.76</c:v>
                  </c:pt>
                  <c:pt idx="1">
                    <c:v>1.27</c:v>
                  </c:pt>
                  <c:pt idx="2">
                    <c:v>0</c:v>
                  </c:pt>
                  <c:pt idx="3">
                    <c:v>0.74</c:v>
                  </c:pt>
                  <c:pt idx="4">
                    <c:v>13.23</c:v>
                  </c:pt>
                  <c:pt idx="5">
                    <c:v>1.79</c:v>
                  </c:pt>
                  <c:pt idx="6">
                    <c:v>1.1000000000000001</c:v>
                  </c:pt>
                  <c:pt idx="7">
                    <c:v>1.7</c:v>
                  </c:pt>
                  <c:pt idx="8">
                    <c:v>0.48</c:v>
                  </c:pt>
                  <c:pt idx="9">
                    <c:v>0.68</c:v>
                  </c:pt>
                  <c:pt idx="10">
                    <c:v>0.24</c:v>
                  </c:pt>
                </c:numCache>
              </c:numRef>
            </c:plus>
            <c:minus>
              <c:numRef>
                <c:f>'BioD immediately'!$AJ$47:$AJ$57</c:f>
                <c:numCache>
                  <c:formatCode>General</c:formatCode>
                  <c:ptCount val="11"/>
                  <c:pt idx="0">
                    <c:v>0.76</c:v>
                  </c:pt>
                  <c:pt idx="1">
                    <c:v>1.27</c:v>
                  </c:pt>
                  <c:pt idx="2">
                    <c:v>0</c:v>
                  </c:pt>
                  <c:pt idx="3">
                    <c:v>0.74</c:v>
                  </c:pt>
                  <c:pt idx="4">
                    <c:v>13.23</c:v>
                  </c:pt>
                  <c:pt idx="5">
                    <c:v>1.79</c:v>
                  </c:pt>
                  <c:pt idx="6">
                    <c:v>1.1000000000000001</c:v>
                  </c:pt>
                  <c:pt idx="7">
                    <c:v>1.7</c:v>
                  </c:pt>
                  <c:pt idx="8">
                    <c:v>0.48</c:v>
                  </c:pt>
                  <c:pt idx="9">
                    <c:v>0.68</c:v>
                  </c:pt>
                  <c:pt idx="10">
                    <c:v>0.24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 immediately'!$AI$47:$AI$57</c:f>
              <c:numCache>
                <c:formatCode>0.00</c:formatCode>
                <c:ptCount val="11"/>
                <c:pt idx="0">
                  <c:v>16.399999999999999</c:v>
                </c:pt>
                <c:pt idx="1">
                  <c:v>1.57</c:v>
                </c:pt>
                <c:pt idx="2">
                  <c:v>0</c:v>
                </c:pt>
                <c:pt idx="3">
                  <c:v>7.37</c:v>
                </c:pt>
                <c:pt idx="4">
                  <c:v>119.53</c:v>
                </c:pt>
                <c:pt idx="5">
                  <c:v>1.89</c:v>
                </c:pt>
                <c:pt idx="6">
                  <c:v>11.13</c:v>
                </c:pt>
                <c:pt idx="7">
                  <c:v>4.72</c:v>
                </c:pt>
                <c:pt idx="8">
                  <c:v>4.05</c:v>
                </c:pt>
                <c:pt idx="9">
                  <c:v>5.68</c:v>
                </c:pt>
                <c:pt idx="10">
                  <c:v>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3-6641-B8AC-1C83C660A485}"/>
            </c:ext>
          </c:extLst>
        </c:ser>
        <c:ser>
          <c:idx val="0"/>
          <c:order val="2"/>
          <c:tx>
            <c:strRef>
              <c:f>'BioD immediately'!$J$2</c:f>
              <c:strCache>
                <c:ptCount val="1"/>
                <c:pt idx="0">
                  <c:v>Cl-Lip &amp; tumour bearing</c:v>
                </c:pt>
              </c:strCache>
            </c:strRef>
          </c:tx>
          <c:spPr>
            <a:solidFill>
              <a:schemeClr val="accent1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immediately'!$K$5:$K$15</c:f>
                <c:numCache>
                  <c:formatCode>General</c:formatCode>
                  <c:ptCount val="11"/>
                  <c:pt idx="0">
                    <c:v>2.7241289432402769</c:v>
                  </c:pt>
                  <c:pt idx="1">
                    <c:v>0.14364517815261382</c:v>
                  </c:pt>
                  <c:pt idx="2">
                    <c:v>0.21410613199110415</c:v>
                  </c:pt>
                  <c:pt idx="3">
                    <c:v>2.4685055006179462</c:v>
                  </c:pt>
                  <c:pt idx="4">
                    <c:v>44.182103489634422</c:v>
                  </c:pt>
                  <c:pt idx="5">
                    <c:v>0.14880745915001786</c:v>
                  </c:pt>
                  <c:pt idx="6">
                    <c:v>2.0368323529302788</c:v>
                  </c:pt>
                  <c:pt idx="7">
                    <c:v>0.11161721547194384</c:v>
                  </c:pt>
                  <c:pt idx="8">
                    <c:v>0.58194219414205151</c:v>
                  </c:pt>
                  <c:pt idx="9">
                    <c:v>5.539841366767666</c:v>
                  </c:pt>
                  <c:pt idx="10">
                    <c:v>4.4634342153790163</c:v>
                  </c:pt>
                </c:numCache>
              </c:numRef>
            </c:plus>
            <c:minus>
              <c:numRef>
                <c:f>'BioD immediately'!$K$5:$K$15</c:f>
                <c:numCache>
                  <c:formatCode>General</c:formatCode>
                  <c:ptCount val="11"/>
                  <c:pt idx="0">
                    <c:v>2.7241289432402769</c:v>
                  </c:pt>
                  <c:pt idx="1">
                    <c:v>0.14364517815261382</c:v>
                  </c:pt>
                  <c:pt idx="2">
                    <c:v>0.21410613199110415</c:v>
                  </c:pt>
                  <c:pt idx="3">
                    <c:v>2.4685055006179462</c:v>
                  </c:pt>
                  <c:pt idx="4">
                    <c:v>44.182103489634422</c:v>
                  </c:pt>
                  <c:pt idx="5">
                    <c:v>0.14880745915001786</c:v>
                  </c:pt>
                  <c:pt idx="6">
                    <c:v>2.0368323529302788</c:v>
                  </c:pt>
                  <c:pt idx="7">
                    <c:v>0.11161721547194384</c:v>
                  </c:pt>
                  <c:pt idx="8">
                    <c:v>0.58194219414205151</c:v>
                  </c:pt>
                  <c:pt idx="9">
                    <c:v>5.539841366767666</c:v>
                  </c:pt>
                  <c:pt idx="10">
                    <c:v>4.4634342153790163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immediately'!$J$5:$J$15</c:f>
              <c:numCache>
                <c:formatCode>0.00</c:formatCode>
                <c:ptCount val="11"/>
                <c:pt idx="0">
                  <c:v>13.596745725022615</c:v>
                </c:pt>
                <c:pt idx="1">
                  <c:v>0.35599975622273616</c:v>
                </c:pt>
                <c:pt idx="2">
                  <c:v>0.60055724908365626</c:v>
                </c:pt>
                <c:pt idx="3">
                  <c:v>15.629946977951654</c:v>
                </c:pt>
                <c:pt idx="4">
                  <c:v>155.95550988056522</c:v>
                </c:pt>
                <c:pt idx="5">
                  <c:v>1.1054454607224387</c:v>
                </c:pt>
                <c:pt idx="6">
                  <c:v>6.791568942672269</c:v>
                </c:pt>
                <c:pt idx="7">
                  <c:v>3.3758909060182805</c:v>
                </c:pt>
                <c:pt idx="8">
                  <c:v>3.5568167768352388</c:v>
                </c:pt>
                <c:pt idx="9">
                  <c:v>37.002964868609524</c:v>
                </c:pt>
                <c:pt idx="10">
                  <c:v>8.0845597645647445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B3-6641-B8AC-1C83C660A485}"/>
            </c:ext>
          </c:extLst>
        </c:ser>
        <c:ser>
          <c:idx val="1"/>
          <c:order val="3"/>
          <c:tx>
            <c:strRef>
              <c:f>'BioD immediately'!$L$2</c:f>
              <c:strCache>
                <c:ptCount val="1"/>
                <c:pt idx="0">
                  <c:v>tumour bearing</c:v>
                </c:pt>
              </c:strCache>
            </c:strRef>
          </c:tx>
          <c:spPr>
            <a:solidFill>
              <a:schemeClr val="accent2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immediately'!$M$5:$M$15</c:f>
                <c:numCache>
                  <c:formatCode>General</c:formatCode>
                  <c:ptCount val="11"/>
                  <c:pt idx="0">
                    <c:v>3.3502740088582663</c:v>
                  </c:pt>
                  <c:pt idx="1">
                    <c:v>4.5633475998397774E-2</c:v>
                  </c:pt>
                  <c:pt idx="2">
                    <c:v>0.38980437079794056</c:v>
                  </c:pt>
                  <c:pt idx="3">
                    <c:v>1.2151594994626636</c:v>
                  </c:pt>
                  <c:pt idx="4">
                    <c:v>11.006916394206957</c:v>
                  </c:pt>
                  <c:pt idx="5">
                    <c:v>0.25354106603485038</c:v>
                  </c:pt>
                  <c:pt idx="6">
                    <c:v>5.2188461671071638</c:v>
                  </c:pt>
                  <c:pt idx="7">
                    <c:v>2.038058739799963</c:v>
                  </c:pt>
                  <c:pt idx="8">
                    <c:v>0.87072635172963697</c:v>
                  </c:pt>
                  <c:pt idx="9">
                    <c:v>2.3622301359415645</c:v>
                  </c:pt>
                  <c:pt idx="10">
                    <c:v>0.40364401269108102</c:v>
                  </c:pt>
                </c:numCache>
              </c:numRef>
            </c:plus>
            <c:minus>
              <c:numRef>
                <c:f>'BioD immediately'!$M$5:$M$15</c:f>
                <c:numCache>
                  <c:formatCode>General</c:formatCode>
                  <c:ptCount val="11"/>
                  <c:pt idx="0">
                    <c:v>3.3502740088582663</c:v>
                  </c:pt>
                  <c:pt idx="1">
                    <c:v>4.5633475998397774E-2</c:v>
                  </c:pt>
                  <c:pt idx="2">
                    <c:v>0.38980437079794056</c:v>
                  </c:pt>
                  <c:pt idx="3">
                    <c:v>1.2151594994626636</c:v>
                  </c:pt>
                  <c:pt idx="4">
                    <c:v>11.006916394206957</c:v>
                  </c:pt>
                  <c:pt idx="5">
                    <c:v>0.25354106603485038</c:v>
                  </c:pt>
                  <c:pt idx="6">
                    <c:v>5.2188461671071638</c:v>
                  </c:pt>
                  <c:pt idx="7">
                    <c:v>2.038058739799963</c:v>
                  </c:pt>
                  <c:pt idx="8">
                    <c:v>0.87072635172963697</c:v>
                  </c:pt>
                  <c:pt idx="9">
                    <c:v>2.3622301359415645</c:v>
                  </c:pt>
                  <c:pt idx="10">
                    <c:v>0.40364401269108102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immediately'!$L$5:$L$15</c:f>
              <c:numCache>
                <c:formatCode>0.00</c:formatCode>
                <c:ptCount val="11"/>
                <c:pt idx="0">
                  <c:v>4.2064917024084298</c:v>
                </c:pt>
                <c:pt idx="1">
                  <c:v>0.14713001860436853</c:v>
                </c:pt>
                <c:pt idx="2">
                  <c:v>0.43750019635446824</c:v>
                </c:pt>
                <c:pt idx="3">
                  <c:v>2.6592990560405916</c:v>
                </c:pt>
                <c:pt idx="4">
                  <c:v>42.527896345695339</c:v>
                </c:pt>
                <c:pt idx="5">
                  <c:v>0.45706822208186032</c:v>
                </c:pt>
                <c:pt idx="6">
                  <c:v>34.705251635383185</c:v>
                </c:pt>
                <c:pt idx="7">
                  <c:v>2.0047638876984899</c:v>
                </c:pt>
                <c:pt idx="8">
                  <c:v>1.369098728499005</c:v>
                </c:pt>
                <c:pt idx="9">
                  <c:v>7.9168152356577419</c:v>
                </c:pt>
                <c:pt idx="10">
                  <c:v>1.7192960288989276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B3-6641-B8AC-1C83C660A485}"/>
            </c:ext>
          </c:extLst>
        </c:ser>
        <c:ser>
          <c:idx val="2"/>
          <c:order val="4"/>
          <c:tx>
            <c:strRef>
              <c:f>'BioD immediately'!$N$2</c:f>
              <c:strCache>
                <c:ptCount val="1"/>
                <c:pt idx="0">
                  <c:v>Cl-Lip &amp; healthy</c:v>
                </c:pt>
              </c:strCache>
            </c:strRef>
          </c:tx>
          <c:spPr>
            <a:solidFill>
              <a:schemeClr val="accent3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immediately'!$O$5:$O$15</c:f>
                <c:numCache>
                  <c:formatCode>General</c:formatCode>
                  <c:ptCount val="11"/>
                  <c:pt idx="0">
                    <c:v>3.6704342300750366</c:v>
                  </c:pt>
                  <c:pt idx="1">
                    <c:v>6.4457997205356693E-2</c:v>
                  </c:pt>
                  <c:pt idx="3">
                    <c:v>2.0030323950256954</c:v>
                  </c:pt>
                  <c:pt idx="4">
                    <c:v>18.918511377810169</c:v>
                  </c:pt>
                  <c:pt idx="5">
                    <c:v>0.34505401627751264</c:v>
                  </c:pt>
                  <c:pt idx="6">
                    <c:v>0.79777010190952125</c:v>
                  </c:pt>
                  <c:pt idx="7">
                    <c:v>0.85676867498452414</c:v>
                  </c:pt>
                  <c:pt idx="8">
                    <c:v>0.67792994381230764</c:v>
                  </c:pt>
                  <c:pt idx="9">
                    <c:v>2.6432436539839754</c:v>
                  </c:pt>
                  <c:pt idx="10">
                    <c:v>0.55740450201760305</c:v>
                  </c:pt>
                </c:numCache>
              </c:numRef>
            </c:plus>
            <c:minus>
              <c:numRef>
                <c:f>'BioD immediately'!$O$5:$O$15</c:f>
                <c:numCache>
                  <c:formatCode>General</c:formatCode>
                  <c:ptCount val="11"/>
                  <c:pt idx="0">
                    <c:v>3.6704342300750366</c:v>
                  </c:pt>
                  <c:pt idx="1">
                    <c:v>6.4457997205356693E-2</c:v>
                  </c:pt>
                  <c:pt idx="3">
                    <c:v>2.0030323950256954</c:v>
                  </c:pt>
                  <c:pt idx="4">
                    <c:v>18.918511377810169</c:v>
                  </c:pt>
                  <c:pt idx="5">
                    <c:v>0.34505401627751264</c:v>
                  </c:pt>
                  <c:pt idx="6">
                    <c:v>0.79777010190952125</c:v>
                  </c:pt>
                  <c:pt idx="7">
                    <c:v>0.85676867498452414</c:v>
                  </c:pt>
                  <c:pt idx="8">
                    <c:v>0.67792994381230764</c:v>
                  </c:pt>
                  <c:pt idx="9">
                    <c:v>2.6432436539839754</c:v>
                  </c:pt>
                  <c:pt idx="10">
                    <c:v>0.55740450201760305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immediately'!$N$5:$N$15</c:f>
              <c:numCache>
                <c:formatCode>0.00</c:formatCode>
                <c:ptCount val="11"/>
                <c:pt idx="0">
                  <c:v>19.03888579771743</c:v>
                </c:pt>
                <c:pt idx="1">
                  <c:v>0.35745276806124837</c:v>
                </c:pt>
                <c:pt idx="3">
                  <c:v>10.582415563361304</c:v>
                </c:pt>
                <c:pt idx="4">
                  <c:v>97.074201216467429</c:v>
                </c:pt>
                <c:pt idx="5">
                  <c:v>1.551390111571862</c:v>
                </c:pt>
                <c:pt idx="6">
                  <c:v>5.4259458744740412</c:v>
                </c:pt>
                <c:pt idx="7">
                  <c:v>3.3639938661505617</c:v>
                </c:pt>
                <c:pt idx="8">
                  <c:v>4.8891046984315611</c:v>
                </c:pt>
                <c:pt idx="9">
                  <c:v>5.6099324850233714</c:v>
                </c:pt>
                <c:pt idx="10">
                  <c:v>1.4963837938059554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B3-6641-B8AC-1C83C660A485}"/>
            </c:ext>
          </c:extLst>
        </c:ser>
        <c:ser>
          <c:idx val="3"/>
          <c:order val="5"/>
          <c:tx>
            <c:strRef>
              <c:f>'BioD immediately'!$P$2</c:f>
              <c:strCache>
                <c:ptCount val="1"/>
                <c:pt idx="0">
                  <c:v>healthy mice</c:v>
                </c:pt>
              </c:strCache>
            </c:strRef>
          </c:tx>
          <c:spPr>
            <a:solidFill>
              <a:schemeClr val="accent4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immediately'!$Q$5:$Q$15</c:f>
                <c:numCache>
                  <c:formatCode>General</c:formatCode>
                  <c:ptCount val="11"/>
                  <c:pt idx="0">
                    <c:v>1.2189439173622996</c:v>
                  </c:pt>
                  <c:pt idx="1">
                    <c:v>6.7565168859701985E-2</c:v>
                  </c:pt>
                  <c:pt idx="3">
                    <c:v>0.66393983461000894</c:v>
                  </c:pt>
                  <c:pt idx="4">
                    <c:v>6.757931390867645</c:v>
                  </c:pt>
                  <c:pt idx="5">
                    <c:v>0.30992322290984725</c:v>
                  </c:pt>
                  <c:pt idx="6">
                    <c:v>2.4171965124124895</c:v>
                  </c:pt>
                  <c:pt idx="7">
                    <c:v>2.1026666332629755</c:v>
                  </c:pt>
                  <c:pt idx="8">
                    <c:v>0.30355373607398395</c:v>
                  </c:pt>
                  <c:pt idx="9">
                    <c:v>0.43294357598270972</c:v>
                  </c:pt>
                  <c:pt idx="10">
                    <c:v>0.18677619163616532</c:v>
                  </c:pt>
                </c:numCache>
              </c:numRef>
            </c:plus>
            <c:minus>
              <c:numRef>
                <c:f>'BioD immediately'!$Q$5:$Q$15</c:f>
                <c:numCache>
                  <c:formatCode>General</c:formatCode>
                  <c:ptCount val="11"/>
                  <c:pt idx="0">
                    <c:v>1.2189439173622996</c:v>
                  </c:pt>
                  <c:pt idx="1">
                    <c:v>6.7565168859701985E-2</c:v>
                  </c:pt>
                  <c:pt idx="3">
                    <c:v>0.66393983461000894</c:v>
                  </c:pt>
                  <c:pt idx="4">
                    <c:v>6.757931390867645</c:v>
                  </c:pt>
                  <c:pt idx="5">
                    <c:v>0.30992322290984725</c:v>
                  </c:pt>
                  <c:pt idx="6">
                    <c:v>2.4171965124124895</c:v>
                  </c:pt>
                  <c:pt idx="7">
                    <c:v>2.1026666332629755</c:v>
                  </c:pt>
                  <c:pt idx="8">
                    <c:v>0.30355373607398395</c:v>
                  </c:pt>
                  <c:pt idx="9">
                    <c:v>0.43294357598270972</c:v>
                  </c:pt>
                  <c:pt idx="10">
                    <c:v>0.18677619163616532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immediately'!$P$5:$P$15</c:f>
              <c:numCache>
                <c:formatCode>0.00</c:formatCode>
                <c:ptCount val="11"/>
                <c:pt idx="0">
                  <c:v>15.231876721996889</c:v>
                </c:pt>
                <c:pt idx="1">
                  <c:v>0.27875147407005418</c:v>
                </c:pt>
                <c:pt idx="3">
                  <c:v>5.2729846166225238</c:v>
                </c:pt>
                <c:pt idx="4">
                  <c:v>26.873264998672028</c:v>
                </c:pt>
                <c:pt idx="5">
                  <c:v>1.1452440448564967</c:v>
                </c:pt>
                <c:pt idx="6">
                  <c:v>12.685051976158865</c:v>
                </c:pt>
                <c:pt idx="7">
                  <c:v>5.4549030987304148</c:v>
                </c:pt>
                <c:pt idx="8">
                  <c:v>3.8678059862002998</c:v>
                </c:pt>
                <c:pt idx="9">
                  <c:v>3.1906652669731352</c:v>
                </c:pt>
                <c:pt idx="10">
                  <c:v>0.88195329317738769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B3-6641-B8AC-1C83C660A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14788608"/>
        <c:axId val="-1693944512"/>
      </c:barChart>
      <c:catAx>
        <c:axId val="-201478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93944512"/>
        <c:crosses val="autoZero"/>
        <c:auto val="1"/>
        <c:lblAlgn val="ctr"/>
        <c:lblOffset val="100"/>
        <c:noMultiLvlLbl val="0"/>
      </c:catAx>
      <c:valAx>
        <c:axId val="-1693944512"/>
        <c:scaling>
          <c:orientation val="minMax"/>
          <c:max val="22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1478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0366109195028"/>
          <c:y val="7.4652230971128594E-2"/>
          <c:w val="0.206611570247934"/>
          <c:h val="0.29802286578584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99264671074405E-2"/>
          <c:y val="6.0185185185185203E-2"/>
          <c:w val="0.88968961545137504"/>
          <c:h val="0.84699070243338204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'BioD immediately'!$AD$44</c:f>
              <c:strCache>
                <c:ptCount val="1"/>
                <c:pt idx="0">
                  <c:v>Tumour-bearing mice (old)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immediately'!$AF$47:$AF$57</c:f>
                <c:numCache>
                  <c:formatCode>General</c:formatCode>
                  <c:ptCount val="11"/>
                  <c:pt idx="0">
                    <c:v>0.53</c:v>
                  </c:pt>
                  <c:pt idx="1">
                    <c:v>0.49</c:v>
                  </c:pt>
                  <c:pt idx="2">
                    <c:v>0.02</c:v>
                  </c:pt>
                  <c:pt idx="3">
                    <c:v>1.92</c:v>
                  </c:pt>
                  <c:pt idx="4">
                    <c:v>3.97</c:v>
                  </c:pt>
                  <c:pt idx="5">
                    <c:v>0.28999999999999998</c:v>
                  </c:pt>
                  <c:pt idx="6">
                    <c:v>2.5</c:v>
                  </c:pt>
                  <c:pt idx="7">
                    <c:v>0.68</c:v>
                  </c:pt>
                  <c:pt idx="8">
                    <c:v>0.18</c:v>
                  </c:pt>
                  <c:pt idx="9">
                    <c:v>7.33</c:v>
                  </c:pt>
                  <c:pt idx="10">
                    <c:v>1.1299999999999999</c:v>
                  </c:pt>
                </c:numCache>
              </c:numRef>
            </c:plus>
            <c:minus>
              <c:numRef>
                <c:f>'BioD immediately'!$AF$47:$AF$57</c:f>
                <c:numCache>
                  <c:formatCode>General</c:formatCode>
                  <c:ptCount val="11"/>
                  <c:pt idx="0">
                    <c:v>0.53</c:v>
                  </c:pt>
                  <c:pt idx="1">
                    <c:v>0.49</c:v>
                  </c:pt>
                  <c:pt idx="2">
                    <c:v>0.02</c:v>
                  </c:pt>
                  <c:pt idx="3">
                    <c:v>1.92</c:v>
                  </c:pt>
                  <c:pt idx="4">
                    <c:v>3.97</c:v>
                  </c:pt>
                  <c:pt idx="5">
                    <c:v>0.28999999999999998</c:v>
                  </c:pt>
                  <c:pt idx="6">
                    <c:v>2.5</c:v>
                  </c:pt>
                  <c:pt idx="7">
                    <c:v>0.68</c:v>
                  </c:pt>
                  <c:pt idx="8">
                    <c:v>0.18</c:v>
                  </c:pt>
                  <c:pt idx="9">
                    <c:v>7.33</c:v>
                  </c:pt>
                  <c:pt idx="10">
                    <c:v>1.1299999999999999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 immediately'!$AE$47:$AE$57</c:f>
              <c:numCache>
                <c:formatCode>0.00</c:formatCode>
                <c:ptCount val="11"/>
                <c:pt idx="0">
                  <c:v>1.05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5.38</c:v>
                </c:pt>
                <c:pt idx="4">
                  <c:v>87.68</c:v>
                </c:pt>
                <c:pt idx="5">
                  <c:v>0.5</c:v>
                </c:pt>
                <c:pt idx="6">
                  <c:v>19.5</c:v>
                </c:pt>
                <c:pt idx="7">
                  <c:v>1.03</c:v>
                </c:pt>
                <c:pt idx="8">
                  <c:v>0.43</c:v>
                </c:pt>
                <c:pt idx="9">
                  <c:v>33.53</c:v>
                </c:pt>
                <c:pt idx="10">
                  <c:v>6.27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57-B04C-B1E1-5426C01A7894}"/>
            </c:ext>
          </c:extLst>
        </c:ser>
        <c:ser>
          <c:idx val="1"/>
          <c:order val="1"/>
          <c:tx>
            <c:strRef>
              <c:f>'BioD immediately'!$L$2</c:f>
              <c:strCache>
                <c:ptCount val="1"/>
                <c:pt idx="0">
                  <c:v>tumour bearing</c:v>
                </c:pt>
              </c:strCache>
            </c:strRef>
          </c:tx>
          <c:spPr>
            <a:solidFill>
              <a:schemeClr val="accent2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immediately'!$M$5:$M$15</c:f>
                <c:numCache>
                  <c:formatCode>General</c:formatCode>
                  <c:ptCount val="11"/>
                  <c:pt idx="0">
                    <c:v>3.3502740088582663</c:v>
                  </c:pt>
                  <c:pt idx="1">
                    <c:v>4.5633475998397774E-2</c:v>
                  </c:pt>
                  <c:pt idx="2">
                    <c:v>0.38980437079794056</c:v>
                  </c:pt>
                  <c:pt idx="3">
                    <c:v>1.2151594994626636</c:v>
                  </c:pt>
                  <c:pt idx="4">
                    <c:v>11.006916394206957</c:v>
                  </c:pt>
                  <c:pt idx="5">
                    <c:v>0.25354106603485038</c:v>
                  </c:pt>
                  <c:pt idx="6">
                    <c:v>5.2188461671071638</c:v>
                  </c:pt>
                  <c:pt idx="7">
                    <c:v>2.038058739799963</c:v>
                  </c:pt>
                  <c:pt idx="8">
                    <c:v>0.87072635172963697</c:v>
                  </c:pt>
                  <c:pt idx="9">
                    <c:v>2.3622301359415645</c:v>
                  </c:pt>
                  <c:pt idx="10">
                    <c:v>0.40364401269108102</c:v>
                  </c:pt>
                </c:numCache>
              </c:numRef>
            </c:plus>
            <c:minus>
              <c:numRef>
                <c:f>'BioD immediately'!$M$5:$M$15</c:f>
                <c:numCache>
                  <c:formatCode>General</c:formatCode>
                  <c:ptCount val="11"/>
                  <c:pt idx="0">
                    <c:v>3.3502740088582663</c:v>
                  </c:pt>
                  <c:pt idx="1">
                    <c:v>4.5633475998397774E-2</c:v>
                  </c:pt>
                  <c:pt idx="2">
                    <c:v>0.38980437079794056</c:v>
                  </c:pt>
                  <c:pt idx="3">
                    <c:v>1.2151594994626636</c:v>
                  </c:pt>
                  <c:pt idx="4">
                    <c:v>11.006916394206957</c:v>
                  </c:pt>
                  <c:pt idx="5">
                    <c:v>0.25354106603485038</c:v>
                  </c:pt>
                  <c:pt idx="6">
                    <c:v>5.2188461671071638</c:v>
                  </c:pt>
                  <c:pt idx="7">
                    <c:v>2.038058739799963</c:v>
                  </c:pt>
                  <c:pt idx="8">
                    <c:v>0.87072635172963697</c:v>
                  </c:pt>
                  <c:pt idx="9">
                    <c:v>2.3622301359415645</c:v>
                  </c:pt>
                  <c:pt idx="10">
                    <c:v>0.40364401269108102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immediately'!$L$5:$L$15</c:f>
              <c:numCache>
                <c:formatCode>0.00</c:formatCode>
                <c:ptCount val="11"/>
                <c:pt idx="0">
                  <c:v>4.2064917024084298</c:v>
                </c:pt>
                <c:pt idx="1">
                  <c:v>0.14713001860436853</c:v>
                </c:pt>
                <c:pt idx="2">
                  <c:v>0.43750019635446824</c:v>
                </c:pt>
                <c:pt idx="3">
                  <c:v>2.6592990560405916</c:v>
                </c:pt>
                <c:pt idx="4">
                  <c:v>42.527896345695339</c:v>
                </c:pt>
                <c:pt idx="5">
                  <c:v>0.45706822208186032</c:v>
                </c:pt>
                <c:pt idx="6">
                  <c:v>34.705251635383185</c:v>
                </c:pt>
                <c:pt idx="7">
                  <c:v>2.0047638876984899</c:v>
                </c:pt>
                <c:pt idx="8">
                  <c:v>1.369098728499005</c:v>
                </c:pt>
                <c:pt idx="9">
                  <c:v>7.9168152356577419</c:v>
                </c:pt>
                <c:pt idx="10">
                  <c:v>1.7192960288989276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57-B04C-B1E1-5426C01A7894}"/>
            </c:ext>
          </c:extLst>
        </c:ser>
        <c:ser>
          <c:idx val="5"/>
          <c:order val="2"/>
          <c:tx>
            <c:strRef>
              <c:f>'BioD immediately'!$AH$44</c:f>
              <c:strCache>
                <c:ptCount val="1"/>
                <c:pt idx="0">
                  <c:v>Healthy mice (old)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immediately'!$AJ$47:$AJ$57</c:f>
                <c:numCache>
                  <c:formatCode>General</c:formatCode>
                  <c:ptCount val="11"/>
                  <c:pt idx="0">
                    <c:v>0.76</c:v>
                  </c:pt>
                  <c:pt idx="1">
                    <c:v>1.27</c:v>
                  </c:pt>
                  <c:pt idx="2">
                    <c:v>0</c:v>
                  </c:pt>
                  <c:pt idx="3">
                    <c:v>0.74</c:v>
                  </c:pt>
                  <c:pt idx="4">
                    <c:v>13.23</c:v>
                  </c:pt>
                  <c:pt idx="5">
                    <c:v>1.79</c:v>
                  </c:pt>
                  <c:pt idx="6">
                    <c:v>1.1000000000000001</c:v>
                  </c:pt>
                  <c:pt idx="7">
                    <c:v>1.7</c:v>
                  </c:pt>
                  <c:pt idx="8">
                    <c:v>0.48</c:v>
                  </c:pt>
                  <c:pt idx="9">
                    <c:v>0.68</c:v>
                  </c:pt>
                  <c:pt idx="10">
                    <c:v>0.24</c:v>
                  </c:pt>
                </c:numCache>
              </c:numRef>
            </c:plus>
            <c:minus>
              <c:numRef>
                <c:f>'BioD immediately'!$AJ$47:$AJ$57</c:f>
                <c:numCache>
                  <c:formatCode>General</c:formatCode>
                  <c:ptCount val="11"/>
                  <c:pt idx="0">
                    <c:v>0.76</c:v>
                  </c:pt>
                  <c:pt idx="1">
                    <c:v>1.27</c:v>
                  </c:pt>
                  <c:pt idx="2">
                    <c:v>0</c:v>
                  </c:pt>
                  <c:pt idx="3">
                    <c:v>0.74</c:v>
                  </c:pt>
                  <c:pt idx="4">
                    <c:v>13.23</c:v>
                  </c:pt>
                  <c:pt idx="5">
                    <c:v>1.79</c:v>
                  </c:pt>
                  <c:pt idx="6">
                    <c:v>1.1000000000000001</c:v>
                  </c:pt>
                  <c:pt idx="7">
                    <c:v>1.7</c:v>
                  </c:pt>
                  <c:pt idx="8">
                    <c:v>0.48</c:v>
                  </c:pt>
                  <c:pt idx="9">
                    <c:v>0.68</c:v>
                  </c:pt>
                  <c:pt idx="10">
                    <c:v>0.24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 immediately'!$AI$47:$AI$57</c:f>
              <c:numCache>
                <c:formatCode>0.00</c:formatCode>
                <c:ptCount val="11"/>
                <c:pt idx="0">
                  <c:v>16.399999999999999</c:v>
                </c:pt>
                <c:pt idx="1">
                  <c:v>1.57</c:v>
                </c:pt>
                <c:pt idx="2">
                  <c:v>0</c:v>
                </c:pt>
                <c:pt idx="3">
                  <c:v>7.37</c:v>
                </c:pt>
                <c:pt idx="4">
                  <c:v>119.53</c:v>
                </c:pt>
                <c:pt idx="5">
                  <c:v>1.89</c:v>
                </c:pt>
                <c:pt idx="6">
                  <c:v>11.13</c:v>
                </c:pt>
                <c:pt idx="7">
                  <c:v>4.72</c:v>
                </c:pt>
                <c:pt idx="8">
                  <c:v>4.05</c:v>
                </c:pt>
                <c:pt idx="9">
                  <c:v>5.68</c:v>
                </c:pt>
                <c:pt idx="10">
                  <c:v>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57-B04C-B1E1-5426C01A7894}"/>
            </c:ext>
          </c:extLst>
        </c:ser>
        <c:ser>
          <c:idx val="3"/>
          <c:order val="3"/>
          <c:tx>
            <c:strRef>
              <c:f>'BioD immediately'!$P$2</c:f>
              <c:strCache>
                <c:ptCount val="1"/>
                <c:pt idx="0">
                  <c:v>healthy mice</c:v>
                </c:pt>
              </c:strCache>
            </c:strRef>
          </c:tx>
          <c:spPr>
            <a:solidFill>
              <a:schemeClr val="accent4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immediately'!$Q$5:$Q$15</c:f>
                <c:numCache>
                  <c:formatCode>General</c:formatCode>
                  <c:ptCount val="11"/>
                  <c:pt idx="0">
                    <c:v>1.2189439173622996</c:v>
                  </c:pt>
                  <c:pt idx="1">
                    <c:v>6.7565168859701985E-2</c:v>
                  </c:pt>
                  <c:pt idx="3">
                    <c:v>0.66393983461000894</c:v>
                  </c:pt>
                  <c:pt idx="4">
                    <c:v>6.757931390867645</c:v>
                  </c:pt>
                  <c:pt idx="5">
                    <c:v>0.30992322290984725</c:v>
                  </c:pt>
                  <c:pt idx="6">
                    <c:v>2.4171965124124895</c:v>
                  </c:pt>
                  <c:pt idx="7">
                    <c:v>2.1026666332629755</c:v>
                  </c:pt>
                  <c:pt idx="8">
                    <c:v>0.30355373607398395</c:v>
                  </c:pt>
                  <c:pt idx="9">
                    <c:v>0.43294357598270972</c:v>
                  </c:pt>
                  <c:pt idx="10">
                    <c:v>0.18677619163616532</c:v>
                  </c:pt>
                </c:numCache>
              </c:numRef>
            </c:plus>
            <c:minus>
              <c:numRef>
                <c:f>'BioD immediately'!$Q$5:$Q$15</c:f>
                <c:numCache>
                  <c:formatCode>General</c:formatCode>
                  <c:ptCount val="11"/>
                  <c:pt idx="0">
                    <c:v>1.2189439173622996</c:v>
                  </c:pt>
                  <c:pt idx="1">
                    <c:v>6.7565168859701985E-2</c:v>
                  </c:pt>
                  <c:pt idx="3">
                    <c:v>0.66393983461000894</c:v>
                  </c:pt>
                  <c:pt idx="4">
                    <c:v>6.757931390867645</c:v>
                  </c:pt>
                  <c:pt idx="5">
                    <c:v>0.30992322290984725</c:v>
                  </c:pt>
                  <c:pt idx="6">
                    <c:v>2.4171965124124895</c:v>
                  </c:pt>
                  <c:pt idx="7">
                    <c:v>2.1026666332629755</c:v>
                  </c:pt>
                  <c:pt idx="8">
                    <c:v>0.30355373607398395</c:v>
                  </c:pt>
                  <c:pt idx="9">
                    <c:v>0.43294357598270972</c:v>
                  </c:pt>
                  <c:pt idx="10">
                    <c:v>0.18677619163616532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immediately'!$I$5:$I$15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Liver</c:v>
                </c:pt>
                <c:pt idx="7">
                  <c:v>Small intestine</c:v>
                </c:pt>
                <c:pt idx="8">
                  <c:v>Kidney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 immediately'!$P$5:$P$15</c:f>
              <c:numCache>
                <c:formatCode>0.00</c:formatCode>
                <c:ptCount val="11"/>
                <c:pt idx="0">
                  <c:v>15.231876721996889</c:v>
                </c:pt>
                <c:pt idx="1">
                  <c:v>0.27875147407005418</c:v>
                </c:pt>
                <c:pt idx="3">
                  <c:v>5.2729846166225238</c:v>
                </c:pt>
                <c:pt idx="4">
                  <c:v>26.873264998672028</c:v>
                </c:pt>
                <c:pt idx="5">
                  <c:v>1.1452440448564967</c:v>
                </c:pt>
                <c:pt idx="6">
                  <c:v>12.685051976158865</c:v>
                </c:pt>
                <c:pt idx="7">
                  <c:v>5.4549030987304148</c:v>
                </c:pt>
                <c:pt idx="8">
                  <c:v>3.8678059862002998</c:v>
                </c:pt>
                <c:pt idx="9">
                  <c:v>3.1906652669731352</c:v>
                </c:pt>
                <c:pt idx="10">
                  <c:v>0.88195329317738769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57-B04C-B1E1-5426C01A7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08120352"/>
        <c:axId val="-1608118576"/>
      </c:barChart>
      <c:catAx>
        <c:axId val="-160812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8118576"/>
        <c:crosses val="autoZero"/>
        <c:auto val="1"/>
        <c:lblAlgn val="ctr"/>
        <c:lblOffset val="100"/>
        <c:noMultiLvlLbl val="0"/>
      </c:catAx>
      <c:valAx>
        <c:axId val="-1608118576"/>
        <c:scaling>
          <c:orientation val="minMax"/>
          <c:max val="15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812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0366109195028"/>
          <c:y val="7.4652230971128594E-2"/>
          <c:w val="0.206611570247934"/>
          <c:h val="0.21214715957115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49456275688201E-2"/>
          <c:y val="3.9189627228525099E-2"/>
          <c:w val="0.87943825511100804"/>
          <c:h val="0.90020010464656297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'BioD immediately'!$T$8</c:f>
              <c:strCache>
                <c:ptCount val="1"/>
                <c:pt idx="0">
                  <c:v>Tumor bearing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immediately'!$V$8,'BioD immediately'!$X$8)</c:f>
                <c:numCache>
                  <c:formatCode>General</c:formatCode>
                  <c:ptCount val="2"/>
                  <c:pt idx="0">
                    <c:v>5.8405862292102988</c:v>
                  </c:pt>
                  <c:pt idx="1">
                    <c:v>3.3502740088582663</c:v>
                  </c:pt>
                </c:numCache>
              </c:numRef>
            </c:plus>
            <c:minus>
              <c:numRef>
                <c:f>('BioD immediately'!$V$8,'BioD immediately'!$X$8)</c:f>
                <c:numCache>
                  <c:formatCode>General</c:formatCode>
                  <c:ptCount val="2"/>
                  <c:pt idx="0">
                    <c:v>5.8405862292102988</c:v>
                  </c:pt>
                  <c:pt idx="1">
                    <c:v>3.3502740088582663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immediately'!$U$8,'BioD immediately'!$W$8)</c:f>
              <c:numCache>
                <c:formatCode>0.00</c:formatCode>
                <c:ptCount val="2"/>
                <c:pt idx="0">
                  <c:v>9.1916875528037174</c:v>
                </c:pt>
                <c:pt idx="1">
                  <c:v>4.2064917024084298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8-CD4C-9559-C7CFD26C4B2F}"/>
            </c:ext>
          </c:extLst>
        </c:ser>
        <c:ser>
          <c:idx val="2"/>
          <c:order val="1"/>
          <c:tx>
            <c:strRef>
              <c:f>'BioD immediately'!$T$7</c:f>
              <c:strCache>
                <c:ptCount val="1"/>
                <c:pt idx="0">
                  <c:v>Cl-Lip &amp; tumor bearing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immediately'!$V$7,'BioD immediately'!$X$7)</c:f>
                <c:numCache>
                  <c:formatCode>General</c:formatCode>
                  <c:ptCount val="2"/>
                  <c:pt idx="0">
                    <c:v>3.0116770820796988</c:v>
                  </c:pt>
                  <c:pt idx="1">
                    <c:v>2.7241289432402769</c:v>
                  </c:pt>
                </c:numCache>
              </c:numRef>
            </c:plus>
            <c:minus>
              <c:numRef>
                <c:f>('BioD immediately'!$V$7,'BioD immediately'!$X$7)</c:f>
                <c:numCache>
                  <c:formatCode>General</c:formatCode>
                  <c:ptCount val="2"/>
                  <c:pt idx="0">
                    <c:v>3.0116770820796988</c:v>
                  </c:pt>
                  <c:pt idx="1">
                    <c:v>2.7241289432402769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immediately'!$U$7,'BioD immediately'!$W$7)</c:f>
              <c:numCache>
                <c:formatCode>0.00</c:formatCode>
                <c:ptCount val="2"/>
                <c:pt idx="0">
                  <c:v>28.41381364445764</c:v>
                </c:pt>
                <c:pt idx="1">
                  <c:v>13.596745725022615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8-CD4C-9559-C7CFD26C4B2F}"/>
            </c:ext>
          </c:extLst>
        </c:ser>
        <c:ser>
          <c:idx val="5"/>
          <c:order val="2"/>
          <c:tx>
            <c:strRef>
              <c:f>'BioD immediately'!$T$10</c:f>
              <c:strCache>
                <c:ptCount val="1"/>
                <c:pt idx="0">
                  <c:v>Healthy mice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immediately'!$V$10,'BioD immediately'!$X$10)</c:f>
                <c:numCache>
                  <c:formatCode>General</c:formatCode>
                  <c:ptCount val="2"/>
                  <c:pt idx="0">
                    <c:v>0.81277770399261684</c:v>
                  </c:pt>
                  <c:pt idx="1">
                    <c:v>1.2189439173622996</c:v>
                  </c:pt>
                </c:numCache>
              </c:numRef>
            </c:plus>
            <c:minus>
              <c:numRef>
                <c:f>('BioD immediately'!$V$10,'BioD immediately'!$X$10)</c:f>
                <c:numCache>
                  <c:formatCode>General</c:formatCode>
                  <c:ptCount val="2"/>
                  <c:pt idx="0">
                    <c:v>0.81277770399261684</c:v>
                  </c:pt>
                  <c:pt idx="1">
                    <c:v>1.2189439173622996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immediately'!$U$10,'BioD immediately'!$W$10)</c:f>
              <c:numCache>
                <c:formatCode>0.00</c:formatCode>
                <c:ptCount val="2"/>
                <c:pt idx="0">
                  <c:v>29.459763958008637</c:v>
                </c:pt>
                <c:pt idx="1">
                  <c:v>15.231876721996889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58-CD4C-9559-C7CFD26C4B2F}"/>
            </c:ext>
          </c:extLst>
        </c:ser>
        <c:ser>
          <c:idx val="4"/>
          <c:order val="3"/>
          <c:tx>
            <c:strRef>
              <c:f>'BioD immediately'!$T$9</c:f>
              <c:strCache>
                <c:ptCount val="1"/>
                <c:pt idx="0">
                  <c:v>Cl-Lip &amp; healthy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('BioD immediately'!$V$9,'BioD immediately'!$X$9)</c:f>
                <c:numCache>
                  <c:formatCode>General</c:formatCode>
                  <c:ptCount val="2"/>
                  <c:pt idx="0">
                    <c:v>1.6775306258476976</c:v>
                  </c:pt>
                  <c:pt idx="1">
                    <c:v>3.6704342300750366</c:v>
                  </c:pt>
                </c:numCache>
              </c:numRef>
            </c:plus>
            <c:minus>
              <c:numRef>
                <c:f>('BioD immediately'!$V$9,'BioD immediately'!$X$9)</c:f>
                <c:numCache>
                  <c:formatCode>General</c:formatCode>
                  <c:ptCount val="2"/>
                  <c:pt idx="0">
                    <c:v>1.6775306258476976</c:v>
                  </c:pt>
                  <c:pt idx="1">
                    <c:v>3.6704342300750366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('BioD immediately'!$U$3,'BioD immediately'!$W$3)</c:f>
              <c:strCache>
                <c:ptCount val="2"/>
                <c:pt idx="0">
                  <c:v>30 min</c:v>
                </c:pt>
                <c:pt idx="1">
                  <c:v>4 hours</c:v>
                </c:pt>
              </c:strCache>
            </c:strRef>
          </c:cat>
          <c:val>
            <c:numRef>
              <c:f>('BioD immediately'!$U$9,'BioD immediately'!$W$9)</c:f>
              <c:numCache>
                <c:formatCode>0.00</c:formatCode>
                <c:ptCount val="2"/>
                <c:pt idx="0">
                  <c:v>33.859749351546235</c:v>
                </c:pt>
                <c:pt idx="1">
                  <c:v>19.03888579771743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58-CD4C-9559-C7CFD26C4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08192528"/>
        <c:axId val="-1607170752"/>
      </c:barChart>
      <c:catAx>
        <c:axId val="-160819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7170752"/>
        <c:crosses val="autoZero"/>
        <c:auto val="1"/>
        <c:lblAlgn val="ctr"/>
        <c:lblOffset val="100"/>
        <c:noMultiLvlLbl val="0"/>
      </c:catAx>
      <c:valAx>
        <c:axId val="-1607170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111In Activity in blood (</a:t>
                </a:r>
                <a:r>
                  <a:rPr lang="en-US" sz="1000" b="0" i="0" u="none" strike="noStrike" baseline="0">
                    <a:effectLst/>
                  </a:rPr>
                  <a:t>%ID/g 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0819252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2263254887092077"/>
          <c:y val="5.076935970844234E-2"/>
          <c:w val="0.24601248124705899"/>
          <c:h val="0.263373447849003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45603674540683"/>
          <c:y val="4.1666666666666664E-2"/>
          <c:w val="0.82498840769903758"/>
          <c:h val="0.817577282006415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'BioD immediately'!$L$2:$M$2</c:f>
              <c:strCache>
                <c:ptCount val="1"/>
                <c:pt idx="0">
                  <c:v>tumour bearing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immediately'!$M$7</c:f>
                <c:numCache>
                  <c:formatCode>General</c:formatCode>
                  <c:ptCount val="1"/>
                  <c:pt idx="0">
                    <c:v>0.38980437079794056</c:v>
                  </c:pt>
                </c:numCache>
              </c:numRef>
            </c:plus>
            <c:minus>
              <c:numRef>
                <c:f>'BioD immediately'!$M$7</c:f>
                <c:numCache>
                  <c:formatCode>General</c:formatCode>
                  <c:ptCount val="1"/>
                  <c:pt idx="0">
                    <c:v>0.38980437079794056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immediately'!$I$7</c:f>
              <c:strCache>
                <c:ptCount val="1"/>
                <c:pt idx="0">
                  <c:v>Tumour </c:v>
                </c:pt>
              </c:strCache>
            </c:strRef>
          </c:cat>
          <c:val>
            <c:numRef>
              <c:f>'BioD immediately'!$L$7</c:f>
              <c:numCache>
                <c:formatCode>0.00</c:formatCode>
                <c:ptCount val="1"/>
                <c:pt idx="0">
                  <c:v>0.43750019635446824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0-B241-8410-3A2747475CA6}"/>
            </c:ext>
          </c:extLst>
        </c:ser>
        <c:ser>
          <c:idx val="0"/>
          <c:order val="1"/>
          <c:tx>
            <c:strRef>
              <c:f>'BioD immediately'!$J$2:$K$2</c:f>
              <c:strCache>
                <c:ptCount val="1"/>
                <c:pt idx="0">
                  <c:v>Cl-Lip &amp; tumour bearing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 immediately'!$K$7</c:f>
                <c:numCache>
                  <c:formatCode>General</c:formatCode>
                  <c:ptCount val="1"/>
                  <c:pt idx="0">
                    <c:v>0.21410613199110415</c:v>
                  </c:pt>
                </c:numCache>
              </c:numRef>
            </c:plus>
            <c:minus>
              <c:numRef>
                <c:f>'BioD immediately'!$K$7</c:f>
                <c:numCache>
                  <c:formatCode>General</c:formatCode>
                  <c:ptCount val="1"/>
                  <c:pt idx="0">
                    <c:v>0.21410613199110415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 immediately'!$I$7</c:f>
              <c:strCache>
                <c:ptCount val="1"/>
                <c:pt idx="0">
                  <c:v>Tumour </c:v>
                </c:pt>
              </c:strCache>
            </c:strRef>
          </c:cat>
          <c:val>
            <c:numRef>
              <c:f>'BioD immediately'!$J$7</c:f>
              <c:numCache>
                <c:formatCode>0.00</c:formatCode>
                <c:ptCount val="1"/>
                <c:pt idx="0">
                  <c:v>0.60055724908365626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0-B241-8410-3A2747475CA6}"/>
            </c:ext>
          </c:extLst>
        </c:ser>
        <c:ser>
          <c:idx val="3"/>
          <c:order val="2"/>
          <c:tx>
            <c:strRef>
              <c:f>'BioD immediately'!$P$2:$Q$2</c:f>
              <c:strCache>
                <c:ptCount val="1"/>
                <c:pt idx="0">
                  <c:v>healthy mice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'BioD immediately'!$I$7</c:f>
              <c:strCache>
                <c:ptCount val="1"/>
                <c:pt idx="0">
                  <c:v>Tumour </c:v>
                </c:pt>
              </c:strCache>
            </c:strRef>
          </c:cat>
          <c:val>
            <c:numRef>
              <c:f>'BioD immediately'!$P$7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FA00-B241-8410-3A2747475CA6}"/>
            </c:ext>
          </c:extLst>
        </c:ser>
        <c:ser>
          <c:idx val="2"/>
          <c:order val="3"/>
          <c:tx>
            <c:strRef>
              <c:f>'BioD immediately'!$N$2:$O$2</c:f>
              <c:strCache>
                <c:ptCount val="1"/>
                <c:pt idx="0">
                  <c:v>Cl-Lip &amp; healthy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'BioD immediately'!$I$7</c:f>
              <c:strCache>
                <c:ptCount val="1"/>
                <c:pt idx="0">
                  <c:v>Tumour </c:v>
                </c:pt>
              </c:strCache>
            </c:strRef>
          </c:cat>
          <c:val>
            <c:numRef>
              <c:f>'BioD immediately'!$N$7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FA00-B241-8410-3A2747475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11027520"/>
        <c:axId val="1588329456"/>
      </c:barChart>
      <c:catAx>
        <c:axId val="161102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29456"/>
        <c:crosses val="autoZero"/>
        <c:auto val="1"/>
        <c:lblAlgn val="ctr"/>
        <c:lblOffset val="100"/>
        <c:noMultiLvlLbl val="0"/>
      </c:catAx>
      <c:valAx>
        <c:axId val="1588329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111In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027520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516675</xdr:colOff>
      <xdr:row>47</xdr:row>
      <xdr:rowOff>167910</xdr:rowOff>
    </xdr:from>
    <xdr:to>
      <xdr:col>56</xdr:col>
      <xdr:colOff>161839</xdr:colOff>
      <xdr:row>76</xdr:row>
      <xdr:rowOff>105162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577850</xdr:colOff>
      <xdr:row>17</xdr:row>
      <xdr:rowOff>19050</xdr:rowOff>
    </xdr:from>
    <xdr:to>
      <xdr:col>36</xdr:col>
      <xdr:colOff>152400</xdr:colOff>
      <xdr:row>37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63500</xdr:colOff>
      <xdr:row>7</xdr:row>
      <xdr:rowOff>50800</xdr:rowOff>
    </xdr:from>
    <xdr:to>
      <xdr:col>45</xdr:col>
      <xdr:colOff>311150</xdr:colOff>
      <xdr:row>27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0</xdr:colOff>
      <xdr:row>31</xdr:row>
      <xdr:rowOff>0</xdr:rowOff>
    </xdr:from>
    <xdr:to>
      <xdr:col>45</xdr:col>
      <xdr:colOff>247650</xdr:colOff>
      <xdr:row>51</xdr:row>
      <xdr:rowOff>82550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571293</xdr:colOff>
      <xdr:row>69</xdr:row>
      <xdr:rowOff>63501</xdr:rowOff>
    </xdr:from>
    <xdr:to>
      <xdr:col>42</xdr:col>
      <xdr:colOff>244424</xdr:colOff>
      <xdr:row>99</xdr:row>
      <xdr:rowOff>313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633335</xdr:colOff>
      <xdr:row>95</xdr:row>
      <xdr:rowOff>160520</xdr:rowOff>
    </xdr:from>
    <xdr:to>
      <xdr:col>51</xdr:col>
      <xdr:colOff>269824</xdr:colOff>
      <xdr:row>125</xdr:row>
      <xdr:rowOff>80052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596900</xdr:colOff>
      <xdr:row>38</xdr:row>
      <xdr:rowOff>25400</xdr:rowOff>
    </xdr:from>
    <xdr:to>
      <xdr:col>36</xdr:col>
      <xdr:colOff>171450</xdr:colOff>
      <xdr:row>57</xdr:row>
      <xdr:rowOff>133350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148167</xdr:colOff>
      <xdr:row>13</xdr:row>
      <xdr:rowOff>138289</xdr:rowOff>
    </xdr:from>
    <xdr:to>
      <xdr:col>13</xdr:col>
      <xdr:colOff>56444</xdr:colOff>
      <xdr:row>27</xdr:row>
      <xdr:rowOff>115711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7429DCF-9D99-8247-94E9-1FBE9CF813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0"/>
  <sheetViews>
    <sheetView tabSelected="1" topLeftCell="AP47" zoomScale="90" zoomScaleNormal="90" workbookViewId="0">
      <selection activeCell="AL53" sqref="AL53"/>
    </sheetView>
  </sheetViews>
  <sheetFormatPr baseColWidth="10" defaultColWidth="8.83203125" defaultRowHeight="15" x14ac:dyDescent="0.2"/>
  <cols>
    <col min="1" max="1" width="16.33203125" customWidth="1"/>
    <col min="2" max="3" width="9.5" bestFit="1" customWidth="1"/>
    <col min="6" max="6" width="13.6640625" bestFit="1" customWidth="1"/>
    <col min="8" max="8" width="15.5" bestFit="1" customWidth="1"/>
    <col min="9" max="10" width="9.5" bestFit="1" customWidth="1"/>
    <col min="13" max="13" width="13.6640625" bestFit="1" customWidth="1"/>
    <col min="16" max="17" width="9.5" bestFit="1" customWidth="1"/>
    <col min="20" max="20" width="13.6640625" bestFit="1" customWidth="1"/>
    <col min="23" max="24" width="9.5" bestFit="1" customWidth="1"/>
  </cols>
  <sheetData>
    <row r="1" spans="1:32" x14ac:dyDescent="0.2">
      <c r="A1" s="42" t="s">
        <v>31</v>
      </c>
      <c r="B1" s="2"/>
      <c r="C1" s="3"/>
    </row>
    <row r="2" spans="1:32" x14ac:dyDescent="0.2">
      <c r="A2" s="42" t="s">
        <v>28</v>
      </c>
      <c r="B2" s="2"/>
      <c r="C2" s="3"/>
      <c r="J2" s="85" t="s">
        <v>78</v>
      </c>
      <c r="K2" s="85"/>
      <c r="L2" s="85" t="s">
        <v>77</v>
      </c>
      <c r="M2" s="85"/>
      <c r="N2" s="85" t="s">
        <v>79</v>
      </c>
      <c r="O2" s="85"/>
      <c r="P2" s="85" t="s">
        <v>46</v>
      </c>
      <c r="Q2" s="85"/>
      <c r="T2" s="83" t="s">
        <v>52</v>
      </c>
      <c r="U2" s="83"/>
      <c r="V2" s="83"/>
      <c r="W2" s="83"/>
      <c r="X2" s="83"/>
    </row>
    <row r="3" spans="1:32" x14ac:dyDescent="0.2">
      <c r="A3" s="2"/>
      <c r="B3" s="4"/>
      <c r="C3" s="5"/>
      <c r="D3" s="1"/>
      <c r="I3" s="42" t="s">
        <v>36</v>
      </c>
      <c r="J3" s="42" t="s">
        <v>38</v>
      </c>
      <c r="K3" s="49" t="s">
        <v>37</v>
      </c>
      <c r="L3" s="42" t="s">
        <v>38</v>
      </c>
      <c r="M3" s="49" t="s">
        <v>37</v>
      </c>
      <c r="N3" s="42" t="s">
        <v>38</v>
      </c>
      <c r="O3" s="49" t="s">
        <v>37</v>
      </c>
      <c r="P3" s="42" t="s">
        <v>38</v>
      </c>
      <c r="Q3" s="49" t="s">
        <v>37</v>
      </c>
      <c r="T3" s="54" t="s">
        <v>42</v>
      </c>
      <c r="U3" s="84" t="s">
        <v>44</v>
      </c>
      <c r="V3" s="84"/>
      <c r="W3" s="84" t="s">
        <v>45</v>
      </c>
      <c r="X3" s="84"/>
      <c r="Y3" s="85"/>
      <c r="Z3" s="85"/>
      <c r="AA3" s="85"/>
      <c r="AB3" s="85"/>
      <c r="AC3" s="85"/>
      <c r="AD3" s="85"/>
      <c r="AE3" s="85"/>
      <c r="AF3" s="85"/>
    </row>
    <row r="4" spans="1:32" x14ac:dyDescent="0.2">
      <c r="A4" t="s">
        <v>0</v>
      </c>
      <c r="B4" s="6"/>
      <c r="C4" s="7"/>
      <c r="D4" s="7"/>
      <c r="E4" s="7"/>
      <c r="F4" s="7"/>
      <c r="I4" s="2" t="s">
        <v>32</v>
      </c>
      <c r="J4" s="50">
        <f>AVERAGE(F20,F58,F77,F96)</f>
        <v>28.41381364445764</v>
      </c>
      <c r="K4" s="38">
        <f>STDEV(F20,F58,F77,F96)</f>
        <v>3.0116770820796988</v>
      </c>
      <c r="L4" s="50">
        <f>AVERAGE(M20,M39,M58,M77,M96)</f>
        <v>9.1916875528037174</v>
      </c>
      <c r="M4" s="38">
        <f>STDEV(M20,M39,M58,M77,M96)</f>
        <v>5.8405862292102988</v>
      </c>
      <c r="N4" s="50">
        <f>AVERAGE(T20,T39,T58,T77,T96)</f>
        <v>33.859749351546235</v>
      </c>
      <c r="O4" s="38">
        <f>STDEV(T20,T39,T58,T77,T96)</f>
        <v>1.6775306258476976</v>
      </c>
      <c r="P4" s="50">
        <f>AVERAGE(AA20,AA39,AA58,AA77,AA96)</f>
        <v>29.459763958008637</v>
      </c>
      <c r="Q4" s="38">
        <f>STDEV(AA20,AA39,AA58,AA77,AA96)</f>
        <v>0.81277770399261684</v>
      </c>
      <c r="U4" s="51" t="s">
        <v>38</v>
      </c>
      <c r="V4" s="51" t="s">
        <v>43</v>
      </c>
      <c r="W4" s="51" t="s">
        <v>38</v>
      </c>
      <c r="X4" s="51" t="s">
        <v>43</v>
      </c>
      <c r="Y4" s="51"/>
      <c r="Z4" s="51"/>
      <c r="AA4" s="51"/>
      <c r="AB4" s="51"/>
      <c r="AC4" s="51"/>
      <c r="AD4" s="51"/>
      <c r="AE4" s="51"/>
      <c r="AF4" s="51"/>
    </row>
    <row r="5" spans="1:32" x14ac:dyDescent="0.2">
      <c r="A5" t="s">
        <v>1</v>
      </c>
      <c r="B5" s="8"/>
      <c r="C5" s="7"/>
      <c r="D5" s="7"/>
      <c r="E5" s="7"/>
      <c r="F5" s="7"/>
      <c r="I5" s="2" t="s">
        <v>15</v>
      </c>
      <c r="J5" s="50">
        <f t="shared" ref="J5:J15" si="0">AVERAGE(F21,F59,F78,F97)</f>
        <v>13.596745725022615</v>
      </c>
      <c r="K5" s="38">
        <f t="shared" ref="K5:K15" si="1">STDEV(F21,F59,F78,F97)</f>
        <v>2.7241289432402769</v>
      </c>
      <c r="L5" s="50">
        <f>AVERAGE(M21,M40,M59,M78,M97)</f>
        <v>4.2064917024084298</v>
      </c>
      <c r="M5" s="38">
        <f t="shared" ref="M5:M15" si="2">STDEV(M21,M40,M59,M78,M97)</f>
        <v>3.3502740088582663</v>
      </c>
      <c r="N5" s="50">
        <f t="shared" ref="N5:N15" si="3">AVERAGE(T21,T40,T59,T78,T97)</f>
        <v>19.03888579771743</v>
      </c>
      <c r="O5" s="38">
        <f t="shared" ref="O5:O15" si="4">STDEV(T21,T40,T59,T78,T97)</f>
        <v>3.6704342300750366</v>
      </c>
      <c r="P5" s="50">
        <f t="shared" ref="P5:P14" si="5">AVERAGE(AA21,AA40,AA59,AA78,AA97)</f>
        <v>15.231876721996889</v>
      </c>
      <c r="Q5" s="38">
        <f t="shared" ref="Q5:Q15" si="6">STDEV(AA21,AA40,AA59,AA78,AA97)</f>
        <v>1.2189439173622996</v>
      </c>
      <c r="T5" s="51" t="s">
        <v>47</v>
      </c>
      <c r="U5" s="53">
        <v>2.15</v>
      </c>
      <c r="V5" s="53">
        <v>0.82</v>
      </c>
      <c r="W5" s="53">
        <v>0.1</v>
      </c>
      <c r="X5" s="53">
        <v>0.05</v>
      </c>
      <c r="AA5" s="52"/>
      <c r="AB5" s="52"/>
      <c r="AC5" s="52"/>
      <c r="AD5" s="52"/>
      <c r="AE5" s="52"/>
      <c r="AF5" s="52"/>
    </row>
    <row r="6" spans="1:32" x14ac:dyDescent="0.2">
      <c r="A6" t="s">
        <v>2</v>
      </c>
      <c r="B6" s="9"/>
      <c r="C6" s="10"/>
      <c r="D6" s="9"/>
      <c r="E6" s="2"/>
      <c r="F6" s="9"/>
      <c r="I6" s="2" t="s">
        <v>16</v>
      </c>
      <c r="J6" s="50">
        <f t="shared" si="0"/>
        <v>0.35599975622273616</v>
      </c>
      <c r="K6" s="38">
        <f t="shared" si="1"/>
        <v>0.14364517815261382</v>
      </c>
      <c r="L6" s="50">
        <f t="shared" ref="L6:L15" si="7">AVERAGE(M22,M41,M60,M79,M98)</f>
        <v>0.14713001860436853</v>
      </c>
      <c r="M6" s="38">
        <f t="shared" si="2"/>
        <v>4.5633475998397774E-2</v>
      </c>
      <c r="N6" s="50">
        <f t="shared" si="3"/>
        <v>0.35745276806124837</v>
      </c>
      <c r="O6" s="38">
        <f t="shared" si="4"/>
        <v>6.4457997205356693E-2</v>
      </c>
      <c r="P6" s="50">
        <f t="shared" si="5"/>
        <v>0.27875147407005418</v>
      </c>
      <c r="Q6" s="38">
        <f>STDEV(AA22,AA41,AA60,AA79,AA98)</f>
        <v>6.7565168859701985E-2</v>
      </c>
      <c r="T6" s="51" t="s">
        <v>48</v>
      </c>
      <c r="U6" s="53">
        <v>41.99</v>
      </c>
      <c r="V6" s="53">
        <v>1.64</v>
      </c>
      <c r="W6" s="53">
        <v>15.95</v>
      </c>
      <c r="X6" s="53">
        <v>0.74</v>
      </c>
      <c r="AA6" s="52"/>
      <c r="AB6" s="52"/>
      <c r="AC6" s="52"/>
      <c r="AD6" s="52"/>
      <c r="AE6" s="52"/>
      <c r="AF6" s="52"/>
    </row>
    <row r="7" spans="1:32" x14ac:dyDescent="0.2">
      <c r="A7" t="s">
        <v>3</v>
      </c>
      <c r="B7" s="9"/>
      <c r="C7" s="10"/>
      <c r="D7" s="9"/>
      <c r="E7" s="11"/>
      <c r="F7" s="9"/>
      <c r="I7" s="2" t="s">
        <v>17</v>
      </c>
      <c r="J7" s="50">
        <f t="shared" si="0"/>
        <v>0.60055724908365626</v>
      </c>
      <c r="K7" s="38">
        <f t="shared" si="1"/>
        <v>0.21410613199110415</v>
      </c>
      <c r="L7" s="50">
        <f t="shared" si="7"/>
        <v>0.43750019635446824</v>
      </c>
      <c r="M7" s="38">
        <f t="shared" si="2"/>
        <v>0.38980437079794056</v>
      </c>
      <c r="N7" s="50"/>
      <c r="O7" s="38"/>
      <c r="P7" s="50"/>
      <c r="Q7" s="38"/>
      <c r="T7" s="55" t="s">
        <v>80</v>
      </c>
      <c r="U7" s="52">
        <f>J4</f>
        <v>28.41381364445764</v>
      </c>
      <c r="V7" s="52">
        <f>K4</f>
        <v>3.0116770820796988</v>
      </c>
      <c r="W7" s="52">
        <f>J5</f>
        <v>13.596745725022615</v>
      </c>
      <c r="X7" s="52">
        <f>K5</f>
        <v>2.7241289432402769</v>
      </c>
    </row>
    <row r="8" spans="1:32" x14ac:dyDescent="0.2">
      <c r="A8" t="s">
        <v>4</v>
      </c>
      <c r="B8" s="14" t="s">
        <v>29</v>
      </c>
      <c r="C8" s="14"/>
      <c r="D8" s="14"/>
      <c r="E8" s="2"/>
      <c r="F8" s="12"/>
      <c r="I8" s="2" t="s">
        <v>18</v>
      </c>
      <c r="J8" s="50">
        <f t="shared" si="0"/>
        <v>15.629946977951654</v>
      </c>
      <c r="K8" s="38">
        <f t="shared" si="1"/>
        <v>2.4685055006179462</v>
      </c>
      <c r="L8" s="50">
        <f t="shared" si="7"/>
        <v>2.6592990560405916</v>
      </c>
      <c r="M8" s="38">
        <f t="shared" si="2"/>
        <v>1.2151594994626636</v>
      </c>
      <c r="N8" s="50">
        <f t="shared" si="3"/>
        <v>10.582415563361304</v>
      </c>
      <c r="O8" s="38">
        <f t="shared" si="4"/>
        <v>2.0030323950256954</v>
      </c>
      <c r="P8" s="50">
        <f t="shared" si="5"/>
        <v>5.2729846166225238</v>
      </c>
      <c r="Q8" s="38">
        <f t="shared" si="6"/>
        <v>0.66393983461000894</v>
      </c>
      <c r="T8" s="55" t="s">
        <v>81</v>
      </c>
      <c r="U8" s="52">
        <f>L4</f>
        <v>9.1916875528037174</v>
      </c>
      <c r="V8" s="52">
        <f>M4</f>
        <v>5.8405862292102988</v>
      </c>
      <c r="W8" s="52">
        <f>L5</f>
        <v>4.2064917024084298</v>
      </c>
      <c r="X8" s="52">
        <f>M5</f>
        <v>3.3502740088582663</v>
      </c>
      <c r="AA8" s="52"/>
      <c r="AB8" s="52"/>
    </row>
    <row r="9" spans="1:32" x14ac:dyDescent="0.2">
      <c r="A9" s="13" t="s">
        <v>5</v>
      </c>
      <c r="E9" s="14"/>
      <c r="F9" s="14"/>
      <c r="I9" s="2" t="s">
        <v>19</v>
      </c>
      <c r="J9" s="50">
        <f t="shared" si="0"/>
        <v>155.95550988056522</v>
      </c>
      <c r="K9" s="38">
        <f t="shared" si="1"/>
        <v>44.182103489634422</v>
      </c>
      <c r="L9" s="50">
        <f t="shared" si="7"/>
        <v>42.527896345695339</v>
      </c>
      <c r="M9" s="38">
        <f t="shared" si="2"/>
        <v>11.006916394206957</v>
      </c>
      <c r="N9" s="50">
        <f t="shared" si="3"/>
        <v>97.074201216467429</v>
      </c>
      <c r="O9" s="38">
        <f t="shared" si="4"/>
        <v>18.918511377810169</v>
      </c>
      <c r="P9" s="50">
        <f t="shared" si="5"/>
        <v>26.873264998672028</v>
      </c>
      <c r="Q9" s="38">
        <f t="shared" si="6"/>
        <v>6.757931390867645</v>
      </c>
      <c r="T9" s="55" t="s">
        <v>79</v>
      </c>
      <c r="U9" s="52">
        <f>N4</f>
        <v>33.859749351546235</v>
      </c>
      <c r="V9" s="52">
        <f>O4</f>
        <v>1.6775306258476976</v>
      </c>
      <c r="W9" s="52">
        <f>N5</f>
        <v>19.03888579771743</v>
      </c>
      <c r="X9" s="52">
        <f>O5</f>
        <v>3.6704342300750366</v>
      </c>
      <c r="AA9" s="52"/>
      <c r="AB9" s="52"/>
    </row>
    <row r="10" spans="1:32" x14ac:dyDescent="0.2">
      <c r="A10" t="s">
        <v>6</v>
      </c>
      <c r="B10">
        <v>860655.74</v>
      </c>
      <c r="C10" s="15"/>
      <c r="D10" s="15"/>
      <c r="E10" s="39"/>
      <c r="F10" s="39"/>
      <c r="G10" s="2"/>
      <c r="I10" s="2" t="s">
        <v>20</v>
      </c>
      <c r="J10" s="50">
        <f t="shared" si="0"/>
        <v>1.1054454607224387</v>
      </c>
      <c r="K10" s="38">
        <f t="shared" si="1"/>
        <v>0.14880745915001786</v>
      </c>
      <c r="L10" s="50">
        <f t="shared" si="7"/>
        <v>0.45706822208186032</v>
      </c>
      <c r="M10" s="38">
        <f t="shared" si="2"/>
        <v>0.25354106603485038</v>
      </c>
      <c r="N10" s="50">
        <f t="shared" si="3"/>
        <v>1.551390111571862</v>
      </c>
      <c r="O10" s="38">
        <f t="shared" si="4"/>
        <v>0.34505401627751264</v>
      </c>
      <c r="P10" s="50">
        <f t="shared" si="5"/>
        <v>1.1452440448564967</v>
      </c>
      <c r="Q10" s="38">
        <f t="shared" si="6"/>
        <v>0.30992322290984725</v>
      </c>
      <c r="T10" s="55" t="s">
        <v>82</v>
      </c>
      <c r="U10" s="52">
        <f>P4</f>
        <v>29.459763958008637</v>
      </c>
      <c r="V10" s="52">
        <f>Q4</f>
        <v>0.81277770399261684</v>
      </c>
      <c r="W10" s="52">
        <f>P5</f>
        <v>15.231876721996889</v>
      </c>
      <c r="X10" s="52">
        <f>Q5</f>
        <v>1.2189439173622996</v>
      </c>
    </row>
    <row r="11" spans="1:32" x14ac:dyDescent="0.2">
      <c r="A11" t="s">
        <v>7</v>
      </c>
      <c r="B11">
        <v>862067.21</v>
      </c>
      <c r="C11" s="39"/>
      <c r="D11" s="39"/>
      <c r="E11" s="39"/>
      <c r="F11" s="39"/>
      <c r="G11" s="2"/>
      <c r="I11" s="2" t="s">
        <v>22</v>
      </c>
      <c r="J11" s="50">
        <f t="shared" si="0"/>
        <v>6.791568942672269</v>
      </c>
      <c r="K11" s="38">
        <f t="shared" si="1"/>
        <v>2.0368323529302788</v>
      </c>
      <c r="L11" s="50">
        <f t="shared" si="7"/>
        <v>34.705251635383185</v>
      </c>
      <c r="M11" s="38">
        <f t="shared" si="2"/>
        <v>5.2188461671071638</v>
      </c>
      <c r="N11" s="50">
        <f t="shared" si="3"/>
        <v>5.4259458744740412</v>
      </c>
      <c r="O11" s="38">
        <f t="shared" si="4"/>
        <v>0.79777010190952125</v>
      </c>
      <c r="P11" s="50">
        <f t="shared" si="5"/>
        <v>12.685051976158865</v>
      </c>
      <c r="Q11" s="38">
        <f t="shared" si="6"/>
        <v>2.4171965124124895</v>
      </c>
      <c r="AA11" s="52"/>
      <c r="AB11" s="52"/>
    </row>
    <row r="12" spans="1:32" ht="16" thickBot="1" x14ac:dyDescent="0.25">
      <c r="A12" t="s">
        <v>8</v>
      </c>
      <c r="B12" s="45">
        <v>833880.55</v>
      </c>
      <c r="C12" s="39"/>
      <c r="D12" s="39"/>
      <c r="E12" s="39"/>
      <c r="F12" s="39"/>
      <c r="G12" s="2"/>
      <c r="I12" s="2" t="s">
        <v>23</v>
      </c>
      <c r="J12" s="50">
        <f t="shared" si="0"/>
        <v>3.3758909060182805</v>
      </c>
      <c r="K12" s="38">
        <f t="shared" si="1"/>
        <v>0.11161721547194384</v>
      </c>
      <c r="L12" s="50">
        <f t="shared" si="7"/>
        <v>2.0047638876984899</v>
      </c>
      <c r="M12" s="38">
        <f t="shared" si="2"/>
        <v>2.038058739799963</v>
      </c>
      <c r="N12" s="50">
        <f t="shared" si="3"/>
        <v>3.3639938661505617</v>
      </c>
      <c r="O12" s="38">
        <f t="shared" si="4"/>
        <v>0.85676867498452414</v>
      </c>
      <c r="P12" s="50">
        <f t="shared" si="5"/>
        <v>5.4549030987304148</v>
      </c>
      <c r="Q12" s="38">
        <f t="shared" si="6"/>
        <v>2.1026666332629755</v>
      </c>
    </row>
    <row r="13" spans="1:32" x14ac:dyDescent="0.2">
      <c r="A13" t="s">
        <v>9</v>
      </c>
      <c r="B13" s="15">
        <f>AVERAGE(B10:B12)</f>
        <v>852201.16666666663</v>
      </c>
      <c r="C13" s="39"/>
      <c r="D13" s="39"/>
      <c r="E13" s="39"/>
      <c r="F13" s="39"/>
      <c r="G13" s="2"/>
      <c r="I13" s="2" t="s">
        <v>21</v>
      </c>
      <c r="J13" s="50">
        <f t="shared" si="0"/>
        <v>3.5568167768352388</v>
      </c>
      <c r="K13" s="38">
        <f t="shared" si="1"/>
        <v>0.58194219414205151</v>
      </c>
      <c r="L13" s="50">
        <f t="shared" si="7"/>
        <v>1.369098728499005</v>
      </c>
      <c r="M13" s="38">
        <f t="shared" si="2"/>
        <v>0.87072635172963697</v>
      </c>
      <c r="N13" s="50">
        <f t="shared" si="3"/>
        <v>4.8891046984315611</v>
      </c>
      <c r="O13" s="38">
        <f t="shared" si="4"/>
        <v>0.67792994381230764</v>
      </c>
      <c r="P13" s="50">
        <f t="shared" si="5"/>
        <v>3.8678059862002998</v>
      </c>
      <c r="Q13" s="38">
        <f t="shared" si="6"/>
        <v>0.30355373607398395</v>
      </c>
    </row>
    <row r="14" spans="1:32" x14ac:dyDescent="0.2">
      <c r="A14" t="s">
        <v>10</v>
      </c>
      <c r="B14" s="15">
        <f t="shared" ref="B14" si="8">STDEV(B10:B12)</f>
        <v>15881.80745933636</v>
      </c>
      <c r="C14" s="15"/>
      <c r="D14" s="15"/>
      <c r="E14" s="39"/>
      <c r="F14" s="39"/>
      <c r="G14" s="2"/>
      <c r="I14" s="2" t="s">
        <v>30</v>
      </c>
      <c r="J14" s="50">
        <f t="shared" si="0"/>
        <v>37.002964868609524</v>
      </c>
      <c r="K14" s="38">
        <f t="shared" si="1"/>
        <v>5.539841366767666</v>
      </c>
      <c r="L14" s="50">
        <f t="shared" si="7"/>
        <v>7.9168152356577419</v>
      </c>
      <c r="M14" s="38">
        <f t="shared" si="2"/>
        <v>2.3622301359415645</v>
      </c>
      <c r="N14" s="50">
        <f t="shared" si="3"/>
        <v>5.6099324850233714</v>
      </c>
      <c r="O14" s="38">
        <f t="shared" si="4"/>
        <v>2.6432436539839754</v>
      </c>
      <c r="P14" s="50">
        <f t="shared" si="5"/>
        <v>3.1906652669731352</v>
      </c>
      <c r="Q14" s="38">
        <f t="shared" si="6"/>
        <v>0.43294357598270972</v>
      </c>
    </row>
    <row r="15" spans="1:32" x14ac:dyDescent="0.2">
      <c r="B15" s="16"/>
      <c r="D15" s="2"/>
      <c r="E15" s="2"/>
      <c r="F15" s="2"/>
      <c r="G15" s="2"/>
      <c r="I15" s="41" t="s">
        <v>24</v>
      </c>
      <c r="J15" s="50">
        <f t="shared" si="0"/>
        <v>8.0845597645647445</v>
      </c>
      <c r="K15" s="38">
        <f t="shared" si="1"/>
        <v>4.4634342153790163</v>
      </c>
      <c r="L15" s="50">
        <f t="shared" si="7"/>
        <v>1.7192960288989276</v>
      </c>
      <c r="M15" s="38">
        <f t="shared" si="2"/>
        <v>0.40364401269108102</v>
      </c>
      <c r="N15" s="50">
        <f t="shared" si="3"/>
        <v>1.4963837938059554</v>
      </c>
      <c r="O15" s="38">
        <f t="shared" si="4"/>
        <v>0.55740450201760305</v>
      </c>
      <c r="P15" s="50">
        <f>AVERAGE(AA31,AA50,AA69,AA88,AA107)</f>
        <v>0.88195329317738769</v>
      </c>
      <c r="Q15" s="38">
        <f t="shared" si="6"/>
        <v>0.18677619163616532</v>
      </c>
    </row>
    <row r="17" spans="1:27" ht="16" thickBot="1" x14ac:dyDescent="0.25">
      <c r="A17" s="17" t="s">
        <v>11</v>
      </c>
      <c r="B17" s="18">
        <v>2</v>
      </c>
      <c r="C17" s="17"/>
      <c r="D17" s="19"/>
      <c r="E17" s="20"/>
      <c r="F17" s="17"/>
      <c r="H17" s="17" t="s">
        <v>11</v>
      </c>
      <c r="I17" s="18">
        <v>1</v>
      </c>
      <c r="J17" s="17"/>
      <c r="K17" s="19"/>
      <c r="L17" s="20"/>
      <c r="M17" s="17"/>
      <c r="O17" s="17" t="s">
        <v>11</v>
      </c>
      <c r="P17" s="18">
        <v>11</v>
      </c>
      <c r="Q17" s="17"/>
      <c r="R17" s="19"/>
      <c r="S17" s="20"/>
      <c r="T17" s="17"/>
      <c r="V17" s="17" t="s">
        <v>11</v>
      </c>
      <c r="W17" s="18">
        <v>12</v>
      </c>
      <c r="X17" s="17"/>
      <c r="Y17" s="19"/>
      <c r="Z17" s="20"/>
      <c r="AA17" s="17"/>
    </row>
    <row r="18" spans="1:27" x14ac:dyDescent="0.2">
      <c r="A18" s="21" t="s">
        <v>12</v>
      </c>
      <c r="B18" s="22" t="s">
        <v>33</v>
      </c>
      <c r="C18" s="21" t="s">
        <v>34</v>
      </c>
      <c r="D18" s="21" t="s">
        <v>35</v>
      </c>
      <c r="E18" s="21" t="s">
        <v>13</v>
      </c>
      <c r="F18" s="21" t="s">
        <v>14</v>
      </c>
      <c r="H18" s="21" t="s">
        <v>12</v>
      </c>
      <c r="I18" s="47" t="s">
        <v>33</v>
      </c>
      <c r="J18" s="48" t="s">
        <v>34</v>
      </c>
      <c r="K18" s="48" t="s">
        <v>35</v>
      </c>
      <c r="L18" s="21" t="s">
        <v>13</v>
      </c>
      <c r="M18" s="21" t="s">
        <v>14</v>
      </c>
      <c r="O18" s="21" t="s">
        <v>12</v>
      </c>
      <c r="P18" s="47" t="s">
        <v>33</v>
      </c>
      <c r="Q18" s="48" t="s">
        <v>34</v>
      </c>
      <c r="R18" s="48" t="s">
        <v>35</v>
      </c>
      <c r="S18" s="21" t="s">
        <v>13</v>
      </c>
      <c r="T18" s="21" t="s">
        <v>14</v>
      </c>
      <c r="V18" s="21" t="s">
        <v>12</v>
      </c>
      <c r="W18" s="47" t="s">
        <v>33</v>
      </c>
      <c r="X18" s="48" t="s">
        <v>34</v>
      </c>
      <c r="Y18" s="48" t="s">
        <v>35</v>
      </c>
      <c r="Z18" s="21" t="s">
        <v>13</v>
      </c>
      <c r="AA18" s="21" t="s">
        <v>14</v>
      </c>
    </row>
    <row r="19" spans="1:27" x14ac:dyDescent="0.2">
      <c r="A19" s="21"/>
      <c r="B19" s="22"/>
      <c r="C19" s="21"/>
      <c r="D19" s="21"/>
      <c r="E19" s="21"/>
      <c r="F19" s="21"/>
      <c r="H19" s="21"/>
      <c r="I19" s="22"/>
      <c r="J19" s="21"/>
      <c r="K19" s="21"/>
      <c r="L19" s="21"/>
      <c r="M19" s="21"/>
      <c r="O19" s="21"/>
      <c r="P19" s="22"/>
      <c r="Q19" s="21"/>
      <c r="R19" s="21"/>
      <c r="S19" s="21"/>
      <c r="T19" s="21"/>
      <c r="V19" s="21"/>
      <c r="W19" s="22"/>
      <c r="X19" s="21"/>
      <c r="Y19" s="21"/>
      <c r="Z19" s="21"/>
      <c r="AA19" s="21"/>
    </row>
    <row r="20" spans="1:27" x14ac:dyDescent="0.2">
      <c r="A20" s="23" t="s">
        <v>32</v>
      </c>
      <c r="B20" s="24">
        <v>3286.7</v>
      </c>
      <c r="C20" s="23">
        <v>3334.6</v>
      </c>
      <c r="D20" s="24">
        <f>C20-B20</f>
        <v>47.900000000000091</v>
      </c>
      <c r="E20">
        <v>1016925.9</v>
      </c>
      <c r="F20" s="26">
        <f>(E20/$B$13)/(D20/1000)</f>
        <v>24.912176413461598</v>
      </c>
      <c r="H20" s="23" t="s">
        <v>32</v>
      </c>
      <c r="I20" s="24">
        <v>3285.8</v>
      </c>
      <c r="J20" s="23">
        <v>3330.5</v>
      </c>
      <c r="K20" s="24">
        <f>J20-I20</f>
        <v>44.699999999999818</v>
      </c>
      <c r="L20">
        <v>149887.07999999999</v>
      </c>
      <c r="M20" s="26">
        <f>(L20/$B$13)/(K20/1000)</f>
        <v>3.9347265113537708</v>
      </c>
      <c r="O20" s="23" t="s">
        <v>32</v>
      </c>
      <c r="P20" s="24">
        <v>3286.1</v>
      </c>
      <c r="Q20" s="23">
        <v>3334</v>
      </c>
      <c r="R20" s="24">
        <f>Q20-P20</f>
        <v>47.900000000000091</v>
      </c>
      <c r="S20">
        <v>1472834.53</v>
      </c>
      <c r="T20" s="26">
        <f>(S20/$B$13)/(R20/1000)</f>
        <v>36.080813399676224</v>
      </c>
      <c r="V20" s="23" t="s">
        <v>32</v>
      </c>
      <c r="W20" s="24">
        <v>3274.1</v>
      </c>
      <c r="X20" s="23">
        <v>3327.2</v>
      </c>
      <c r="Y20" s="24">
        <f>X20-W20</f>
        <v>53.099999999999909</v>
      </c>
      <c r="Z20">
        <v>1327145.46</v>
      </c>
      <c r="AA20" s="26">
        <f>(Z20/$B$13)/(Y20/1000)</f>
        <v>29.327961684917334</v>
      </c>
    </row>
    <row r="21" spans="1:27" x14ac:dyDescent="0.2">
      <c r="A21" s="23" t="s">
        <v>15</v>
      </c>
      <c r="B21" s="24">
        <v>3152.7</v>
      </c>
      <c r="C21" s="24">
        <v>3660.8</v>
      </c>
      <c r="D21" s="24">
        <f>C21-B21</f>
        <v>508.10000000000036</v>
      </c>
      <c r="E21">
        <v>4557123.8600000003</v>
      </c>
      <c r="F21" s="26">
        <f t="shared" ref="F21:F31" si="9">(E21/$B$13)/(D21/1000)</f>
        <v>10.524452522687843</v>
      </c>
      <c r="H21" s="23" t="s">
        <v>15</v>
      </c>
      <c r="I21" s="24">
        <v>3160.4</v>
      </c>
      <c r="J21" s="24">
        <v>3496.1</v>
      </c>
      <c r="K21" s="24">
        <f>J21-I21</f>
        <v>335.69999999999982</v>
      </c>
      <c r="L21">
        <v>352970.83</v>
      </c>
      <c r="M21" s="26">
        <f t="shared" ref="M21:M31" si="10">(L21/$B$13)/(K21/1000)</f>
        <v>1.2338016608071187</v>
      </c>
      <c r="O21" s="23" t="s">
        <v>15</v>
      </c>
      <c r="P21" s="24">
        <v>3163.5</v>
      </c>
      <c r="Q21" s="24">
        <v>3644.1</v>
      </c>
      <c r="R21" s="24">
        <f>Q21-P21</f>
        <v>480.59999999999991</v>
      </c>
      <c r="S21">
        <v>7026206.2699999996</v>
      </c>
      <c r="T21" s="26">
        <f t="shared" ref="T21:T31" si="11">(S21/$B$13)/(R21/1000)</f>
        <v>17.155169145567232</v>
      </c>
      <c r="V21" s="23" t="s">
        <v>15</v>
      </c>
      <c r="W21" s="24">
        <v>3166.9</v>
      </c>
      <c r="X21" s="24">
        <v>3399.5</v>
      </c>
      <c r="Y21" s="24">
        <f>X21-W21</f>
        <v>232.59999999999991</v>
      </c>
      <c r="Z21">
        <v>3132136.99</v>
      </c>
      <c r="AA21" s="26">
        <f t="shared" ref="AA21:AA31" si="12">(Z21/$B$13)/(Y21/1000)</f>
        <v>15.801157926045873</v>
      </c>
    </row>
    <row r="22" spans="1:27" x14ac:dyDescent="0.2">
      <c r="A22" s="23" t="s">
        <v>16</v>
      </c>
      <c r="B22" s="24">
        <v>3163.9</v>
      </c>
      <c r="C22" s="24">
        <v>3242.3</v>
      </c>
      <c r="D22" s="24">
        <f t="shared" ref="D22:D24" si="13">C22-B22</f>
        <v>78.400000000000091</v>
      </c>
      <c r="E22">
        <v>11989.79</v>
      </c>
      <c r="F22" s="26">
        <f t="shared" si="9"/>
        <v>0.17945410177756427</v>
      </c>
      <c r="H22" s="23" t="s">
        <v>16</v>
      </c>
      <c r="I22" s="24">
        <v>3148</v>
      </c>
      <c r="J22" s="24">
        <v>3218.5</v>
      </c>
      <c r="K22" s="24">
        <f t="shared" ref="K22:K24" si="14">J22-I22</f>
        <v>70.5</v>
      </c>
      <c r="L22">
        <v>6376.86</v>
      </c>
      <c r="M22" s="26">
        <f t="shared" si="10"/>
        <v>0.10613915872400671</v>
      </c>
      <c r="O22" s="23" t="s">
        <v>16</v>
      </c>
      <c r="P22" s="24">
        <v>3157.6</v>
      </c>
      <c r="Q22" s="24">
        <v>3225.6</v>
      </c>
      <c r="R22" s="24">
        <f t="shared" ref="R22" si="15">Q22-P22</f>
        <v>68</v>
      </c>
      <c r="S22">
        <v>25976.49</v>
      </c>
      <c r="T22" s="26">
        <f t="shared" si="11"/>
        <v>0.44825942608897268</v>
      </c>
      <c r="V22" s="23" t="s">
        <v>16</v>
      </c>
      <c r="W22" s="24">
        <v>3154.4</v>
      </c>
      <c r="X22" s="24">
        <v>3322</v>
      </c>
      <c r="Y22" s="24">
        <f t="shared" ref="Y22:Y24" si="16">X22-W22</f>
        <v>167.59999999999991</v>
      </c>
      <c r="Z22">
        <v>47548.36</v>
      </c>
      <c r="AA22" s="26">
        <f t="shared" si="12"/>
        <v>0.33290429898211488</v>
      </c>
    </row>
    <row r="23" spans="1:27" x14ac:dyDescent="0.2">
      <c r="A23" s="23" t="s">
        <v>17</v>
      </c>
      <c r="B23" s="24">
        <v>4901</v>
      </c>
      <c r="C23" s="24">
        <v>4952.3999999999996</v>
      </c>
      <c r="D23" s="24">
        <f t="shared" si="13"/>
        <v>51.399999999999636</v>
      </c>
      <c r="E23">
        <v>13787.3</v>
      </c>
      <c r="F23" s="26">
        <f t="shared" si="9"/>
        <v>0.31475597435462305</v>
      </c>
      <c r="H23" s="23" t="s">
        <v>17</v>
      </c>
      <c r="I23" s="24">
        <v>4868.5</v>
      </c>
      <c r="J23" s="24">
        <v>5001.3</v>
      </c>
      <c r="K23" s="24">
        <f t="shared" si="14"/>
        <v>132.80000000000018</v>
      </c>
      <c r="L23">
        <v>17073.919999999998</v>
      </c>
      <c r="M23" s="26">
        <f t="shared" si="10"/>
        <v>0.15086657907508338</v>
      </c>
      <c r="O23" s="23"/>
      <c r="Q23" s="24"/>
      <c r="R23" s="24"/>
      <c r="T23" s="26"/>
      <c r="V23" s="23" t="s">
        <v>17</v>
      </c>
      <c r="W23" s="24"/>
      <c r="X23" s="24"/>
      <c r="Y23" s="24"/>
      <c r="Z23" s="25"/>
      <c r="AA23" s="26"/>
    </row>
    <row r="24" spans="1:27" x14ac:dyDescent="0.2">
      <c r="A24" s="23" t="s">
        <v>18</v>
      </c>
      <c r="B24" s="24">
        <v>3158.7</v>
      </c>
      <c r="C24" s="24">
        <v>3300.7</v>
      </c>
      <c r="D24" s="24">
        <f t="shared" si="13"/>
        <v>142</v>
      </c>
      <c r="E24">
        <v>1757847.04</v>
      </c>
      <c r="F24" s="26">
        <f t="shared" si="9"/>
        <v>14.526152968626839</v>
      </c>
      <c r="H24" s="23" t="s">
        <v>18</v>
      </c>
      <c r="I24" s="24">
        <v>3158</v>
      </c>
      <c r="J24" s="24">
        <v>3304.6</v>
      </c>
      <c r="K24" s="24">
        <f t="shared" si="14"/>
        <v>146.59999999999991</v>
      </c>
      <c r="L24">
        <v>243510.96</v>
      </c>
      <c r="M24" s="26">
        <f t="shared" si="10"/>
        <v>1.9491372353056009</v>
      </c>
      <c r="O24" s="23" t="s">
        <v>18</v>
      </c>
      <c r="P24" s="24">
        <v>3160.8</v>
      </c>
      <c r="Q24" s="24">
        <v>3247.9</v>
      </c>
      <c r="R24" s="27">
        <f t="shared" ref="R24:R25" si="17">Q24-P24</f>
        <v>87.099999999999909</v>
      </c>
      <c r="S24">
        <v>809273.26</v>
      </c>
      <c r="T24" s="26">
        <f t="shared" si="11"/>
        <v>10.902721316177445</v>
      </c>
      <c r="V24" s="23" t="s">
        <v>18</v>
      </c>
      <c r="W24" s="24">
        <v>3160.6</v>
      </c>
      <c r="X24" s="24">
        <v>3313</v>
      </c>
      <c r="Y24" s="24">
        <f t="shared" si="16"/>
        <v>152.40000000000009</v>
      </c>
      <c r="Z24">
        <v>716718.98</v>
      </c>
      <c r="AA24" s="26">
        <f t="shared" si="12"/>
        <v>5.5185097488064416</v>
      </c>
    </row>
    <row r="25" spans="1:27" x14ac:dyDescent="0.2">
      <c r="A25" s="23" t="s">
        <v>19</v>
      </c>
      <c r="B25" s="24">
        <v>4872.7</v>
      </c>
      <c r="C25" s="24">
        <v>4926.8</v>
      </c>
      <c r="D25" s="24">
        <f>C25-B25</f>
        <v>54.100000000000364</v>
      </c>
      <c r="E25">
        <v>5267312.32</v>
      </c>
      <c r="F25" s="26">
        <f t="shared" si="9"/>
        <v>114.24828266665665</v>
      </c>
      <c r="H25" s="23" t="s">
        <v>19</v>
      </c>
      <c r="I25" s="24">
        <v>4923</v>
      </c>
      <c r="J25" s="24">
        <v>4994.3999999999996</v>
      </c>
      <c r="K25" s="24">
        <f>J25-I25</f>
        <v>71.399999999999636</v>
      </c>
      <c r="L25">
        <v>1868863.3</v>
      </c>
      <c r="M25" s="26">
        <f t="shared" si="10"/>
        <v>30.714057955106178</v>
      </c>
      <c r="O25" s="23" t="s">
        <v>19</v>
      </c>
      <c r="P25" s="24">
        <v>5271</v>
      </c>
      <c r="Q25" s="24">
        <v>5317.9</v>
      </c>
      <c r="R25" s="27">
        <f t="shared" si="17"/>
        <v>46.899999999999636</v>
      </c>
      <c r="S25">
        <v>3786770.76</v>
      </c>
      <c r="T25" s="26">
        <f t="shared" si="11"/>
        <v>94.744508654042562</v>
      </c>
      <c r="V25" s="23" t="s">
        <v>19</v>
      </c>
      <c r="W25" s="24">
        <v>4833.3</v>
      </c>
      <c r="X25" s="24">
        <v>4896.2</v>
      </c>
      <c r="Y25" s="24">
        <f>X25-W25</f>
        <v>62.899999999999636</v>
      </c>
      <c r="Z25">
        <v>1032210.31</v>
      </c>
      <c r="AA25" s="26">
        <f t="shared" si="12"/>
        <v>19.256414369767942</v>
      </c>
    </row>
    <row r="26" spans="1:27" x14ac:dyDescent="0.2">
      <c r="A26" s="23" t="s">
        <v>20</v>
      </c>
      <c r="B26" s="27">
        <v>3146.6</v>
      </c>
      <c r="C26" s="27">
        <v>3275</v>
      </c>
      <c r="D26" s="27">
        <f>C26-B26</f>
        <v>128.40000000000009</v>
      </c>
      <c r="E26">
        <v>100474.01</v>
      </c>
      <c r="F26" s="26">
        <f t="shared" si="9"/>
        <v>0.91821966062818872</v>
      </c>
      <c r="H26" s="23" t="s">
        <v>20</v>
      </c>
      <c r="I26" s="27">
        <v>3164.7</v>
      </c>
      <c r="J26" s="27">
        <v>3428.8</v>
      </c>
      <c r="K26" s="27">
        <f>J26-I26</f>
        <v>264.10000000000036</v>
      </c>
      <c r="L26">
        <v>97326.09</v>
      </c>
      <c r="M26" s="26">
        <f t="shared" si="10"/>
        <v>0.4324329223941013</v>
      </c>
      <c r="O26" s="23" t="s">
        <v>20</v>
      </c>
      <c r="P26" s="27">
        <v>3147.4</v>
      </c>
      <c r="Q26" s="27">
        <v>3281.3</v>
      </c>
      <c r="R26" s="27">
        <f>Q26-P26</f>
        <v>133.90000000000009</v>
      </c>
      <c r="S26">
        <v>213056.93</v>
      </c>
      <c r="T26" s="26">
        <f t="shared" si="11"/>
        <v>1.8671231488560844</v>
      </c>
      <c r="V26" s="23" t="s">
        <v>20</v>
      </c>
      <c r="W26" s="27">
        <v>3178.1</v>
      </c>
      <c r="X26" s="27">
        <v>3413.4</v>
      </c>
      <c r="Y26" s="27">
        <f>X26-W26</f>
        <v>235.30000000000018</v>
      </c>
      <c r="Z26">
        <v>320782.24</v>
      </c>
      <c r="AA26" s="26">
        <f t="shared" si="12"/>
        <v>1.5997284339230415</v>
      </c>
    </row>
    <row r="27" spans="1:27" x14ac:dyDescent="0.2">
      <c r="A27" s="23" t="s">
        <v>22</v>
      </c>
      <c r="B27" s="24">
        <v>5158.8</v>
      </c>
      <c r="C27" s="24">
        <v>5334.7</v>
      </c>
      <c r="D27" s="24">
        <f t="shared" ref="D27:D31" si="18">C27-B27</f>
        <v>175.89999999999964</v>
      </c>
      <c r="E27">
        <v>842709.35</v>
      </c>
      <c r="F27" s="26">
        <f t="shared" si="9"/>
        <v>5.6217282542076399</v>
      </c>
      <c r="H27" s="23" t="s">
        <v>22</v>
      </c>
      <c r="I27" s="24">
        <v>5133.3999999999996</v>
      </c>
      <c r="J27" s="24">
        <v>5218</v>
      </c>
      <c r="K27" s="24">
        <f t="shared" ref="K27:K31" si="19">J27-I27</f>
        <v>84.600000000000364</v>
      </c>
      <c r="L27">
        <v>2727344.96</v>
      </c>
      <c r="M27" s="26">
        <f t="shared" si="10"/>
        <v>37.829237221840437</v>
      </c>
      <c r="O27" s="23" t="s">
        <v>22</v>
      </c>
      <c r="P27" s="24">
        <v>4927</v>
      </c>
      <c r="Q27" s="24">
        <v>5018.1000000000004</v>
      </c>
      <c r="R27" s="24">
        <f t="shared" ref="R27:R31" si="20">Q27-P27</f>
        <v>91.100000000000364</v>
      </c>
      <c r="S27">
        <v>386224.47</v>
      </c>
      <c r="T27" s="26">
        <f t="shared" si="11"/>
        <v>4.9748419118131553</v>
      </c>
      <c r="V27" s="23" t="s">
        <v>22</v>
      </c>
      <c r="W27" s="24">
        <v>5163.6000000000004</v>
      </c>
      <c r="X27" s="24">
        <v>5337.2</v>
      </c>
      <c r="Y27" s="24">
        <f t="shared" ref="Y27:Y31" si="21">X27-W27</f>
        <v>173.59999999999945</v>
      </c>
      <c r="Z27">
        <v>1756086</v>
      </c>
      <c r="AA27" s="26">
        <f t="shared" si="12"/>
        <v>11.870087909576505</v>
      </c>
    </row>
    <row r="28" spans="1:27" x14ac:dyDescent="0.2">
      <c r="A28" s="23" t="s">
        <v>23</v>
      </c>
      <c r="B28" s="24">
        <v>3164.4</v>
      </c>
      <c r="C28" s="24">
        <v>3298</v>
      </c>
      <c r="D28" s="24">
        <f t="shared" si="18"/>
        <v>133.59999999999991</v>
      </c>
      <c r="E28">
        <v>382340.92</v>
      </c>
      <c r="F28" s="26">
        <f t="shared" si="9"/>
        <v>3.3581662939125319</v>
      </c>
      <c r="H28" s="23" t="s">
        <v>23</v>
      </c>
      <c r="I28" s="24">
        <v>3168.6</v>
      </c>
      <c r="J28" s="24">
        <v>3245.3</v>
      </c>
      <c r="K28" s="24">
        <f t="shared" si="19"/>
        <v>76.700000000000273</v>
      </c>
      <c r="L28">
        <v>39712.83</v>
      </c>
      <c r="M28" s="26">
        <f t="shared" si="10"/>
        <v>0.60756584052539275</v>
      </c>
      <c r="O28" s="23" t="s">
        <v>23</v>
      </c>
      <c r="P28" s="24">
        <v>3128.7</v>
      </c>
      <c r="Q28" s="24">
        <v>3239.1</v>
      </c>
      <c r="R28" s="24">
        <f t="shared" si="20"/>
        <v>110.40000000000009</v>
      </c>
      <c r="S28">
        <v>294928.59000000003</v>
      </c>
      <c r="T28" s="26">
        <f t="shared" si="11"/>
        <v>3.1347699628415775</v>
      </c>
      <c r="V28" s="23" t="s">
        <v>23</v>
      </c>
      <c r="W28" s="24">
        <v>3161.9</v>
      </c>
      <c r="X28" s="24">
        <v>3362.2</v>
      </c>
      <c r="Y28" s="24">
        <f t="shared" si="21"/>
        <v>200.29999999999973</v>
      </c>
      <c r="Z28">
        <v>531666.29</v>
      </c>
      <c r="AA28" s="26">
        <f t="shared" si="12"/>
        <v>3.1146987694169259</v>
      </c>
    </row>
    <row r="29" spans="1:27" x14ac:dyDescent="0.2">
      <c r="A29" s="23" t="s">
        <v>21</v>
      </c>
      <c r="B29" s="24">
        <v>3167.2</v>
      </c>
      <c r="C29" s="24">
        <v>3540.3</v>
      </c>
      <c r="D29" s="24">
        <f t="shared" si="18"/>
        <v>373.10000000000036</v>
      </c>
      <c r="E29">
        <v>869914.26</v>
      </c>
      <c r="F29" s="26">
        <f t="shared" si="9"/>
        <v>2.7359557975194155</v>
      </c>
      <c r="H29" s="23" t="s">
        <v>21</v>
      </c>
      <c r="I29" s="24">
        <v>3141.5</v>
      </c>
      <c r="J29" s="24">
        <v>3513.7</v>
      </c>
      <c r="K29" s="24">
        <f t="shared" si="19"/>
        <v>372.19999999999982</v>
      </c>
      <c r="L29">
        <v>158995.35</v>
      </c>
      <c r="M29" s="26">
        <f t="shared" si="10"/>
        <v>0.50126332419121666</v>
      </c>
      <c r="O29" s="23" t="s">
        <v>21</v>
      </c>
      <c r="P29" s="24">
        <v>3163.2</v>
      </c>
      <c r="Q29" s="24">
        <v>3511.3</v>
      </c>
      <c r="R29" s="24">
        <f t="shared" si="20"/>
        <v>348.10000000000036</v>
      </c>
      <c r="S29">
        <v>1404776.72</v>
      </c>
      <c r="T29" s="26">
        <f t="shared" si="11"/>
        <v>4.7354488919170334</v>
      </c>
      <c r="V29" s="23" t="s">
        <v>21</v>
      </c>
      <c r="W29" s="24">
        <v>3159.2</v>
      </c>
      <c r="X29" s="24">
        <v>3505.9</v>
      </c>
      <c r="Y29" s="24">
        <f t="shared" si="21"/>
        <v>346.70000000000027</v>
      </c>
      <c r="Z29">
        <v>1099618.3</v>
      </c>
      <c r="AA29" s="26">
        <f t="shared" si="12"/>
        <v>3.7217396796520807</v>
      </c>
    </row>
    <row r="30" spans="1:27" x14ac:dyDescent="0.2">
      <c r="A30" s="34" t="s">
        <v>30</v>
      </c>
      <c r="B30" s="33">
        <v>3162.3</v>
      </c>
      <c r="C30" s="33">
        <v>3164.9</v>
      </c>
      <c r="D30" s="24">
        <f t="shared" si="18"/>
        <v>2.5999999999999091</v>
      </c>
      <c r="E30">
        <v>83409.31</v>
      </c>
      <c r="F30" s="26">
        <f t="shared" si="9"/>
        <v>37.644285294323076</v>
      </c>
      <c r="H30" s="34" t="s">
        <v>30</v>
      </c>
      <c r="I30" s="33">
        <v>3159.3</v>
      </c>
      <c r="J30" s="33">
        <v>3164.7</v>
      </c>
      <c r="K30" s="24">
        <f t="shared" si="19"/>
        <v>5.3999999999996362</v>
      </c>
      <c r="L30">
        <v>47489.16</v>
      </c>
      <c r="M30" s="26">
        <f t="shared" si="10"/>
        <v>10.319498767277933</v>
      </c>
      <c r="O30" s="34" t="s">
        <v>30</v>
      </c>
      <c r="P30" s="33">
        <v>3143.8</v>
      </c>
      <c r="Q30" s="33">
        <v>3145.8</v>
      </c>
      <c r="R30" s="24">
        <f t="shared" si="20"/>
        <v>2</v>
      </c>
      <c r="S30">
        <v>10406.65</v>
      </c>
      <c r="T30" s="26">
        <f t="shared" si="11"/>
        <v>6.1057473323493454</v>
      </c>
      <c r="V30" s="34" t="s">
        <v>30</v>
      </c>
      <c r="W30" s="33">
        <v>3177.8</v>
      </c>
      <c r="X30" s="33">
        <v>3184.6</v>
      </c>
      <c r="Y30" s="24">
        <f t="shared" si="21"/>
        <v>6.7999999999997272</v>
      </c>
      <c r="Z30">
        <v>20528.77</v>
      </c>
      <c r="AA30" s="26">
        <f t="shared" si="12"/>
        <v>3.542516582691845</v>
      </c>
    </row>
    <row r="31" spans="1:27" ht="16" thickBot="1" x14ac:dyDescent="0.25">
      <c r="A31" s="29" t="s">
        <v>24</v>
      </c>
      <c r="B31" s="30">
        <v>3148.1</v>
      </c>
      <c r="C31" s="30">
        <v>3189.6</v>
      </c>
      <c r="D31" s="30">
        <f t="shared" si="18"/>
        <v>41.5</v>
      </c>
      <c r="E31" s="46">
        <v>380049.42</v>
      </c>
      <c r="F31" s="31">
        <f t="shared" si="9"/>
        <v>10.746074644814016</v>
      </c>
      <c r="H31" s="29" t="s">
        <v>24</v>
      </c>
      <c r="I31" s="30">
        <v>3156.7</v>
      </c>
      <c r="J31" s="30">
        <v>3203.4</v>
      </c>
      <c r="K31" s="30">
        <f t="shared" si="19"/>
        <v>46.700000000000273</v>
      </c>
      <c r="L31" s="44">
        <v>70725.78</v>
      </c>
      <c r="M31" s="31">
        <f t="shared" si="10"/>
        <v>1.7771281277815127</v>
      </c>
      <c r="O31" s="29" t="s">
        <v>24</v>
      </c>
      <c r="P31" s="30">
        <v>3156</v>
      </c>
      <c r="Q31" s="30">
        <v>3225.7</v>
      </c>
      <c r="R31" s="30">
        <f t="shared" si="20"/>
        <v>69.699999999999818</v>
      </c>
      <c r="S31">
        <v>81755.48</v>
      </c>
      <c r="T31" s="31">
        <f t="shared" si="11"/>
        <v>1.3763914627316931</v>
      </c>
      <c r="V31" s="29" t="s">
        <v>24</v>
      </c>
      <c r="W31" s="30">
        <v>3171.9</v>
      </c>
      <c r="X31" s="30">
        <v>3231.1</v>
      </c>
      <c r="Y31" s="30">
        <f t="shared" si="21"/>
        <v>59.199999999999818</v>
      </c>
      <c r="Z31">
        <v>48132.05</v>
      </c>
      <c r="AA31" s="31">
        <f t="shared" si="12"/>
        <v>0.95404866472466821</v>
      </c>
    </row>
    <row r="32" spans="1:27" x14ac:dyDescent="0.2">
      <c r="A32" s="21" t="s">
        <v>25</v>
      </c>
      <c r="B32" s="22"/>
      <c r="C32" s="21"/>
      <c r="D32" s="21"/>
      <c r="E32" s="21"/>
      <c r="F32" s="32">
        <f>F23/F22</f>
        <v>1.7539636666804488</v>
      </c>
      <c r="H32" s="21" t="s">
        <v>25</v>
      </c>
      <c r="I32" s="22"/>
      <c r="J32" s="21"/>
      <c r="K32" s="21"/>
      <c r="L32" s="21"/>
      <c r="M32" s="32">
        <f>M23/M22</f>
        <v>1.4214035695099225</v>
      </c>
      <c r="O32" s="21" t="s">
        <v>25</v>
      </c>
      <c r="P32" s="22"/>
      <c r="Q32" s="21"/>
      <c r="R32" s="21"/>
      <c r="S32" s="21"/>
      <c r="T32" s="32">
        <f>T23/T22</f>
        <v>0</v>
      </c>
      <c r="V32" s="21" t="s">
        <v>25</v>
      </c>
      <c r="W32" s="22"/>
      <c r="X32" s="21"/>
      <c r="Y32" s="21"/>
      <c r="Z32" s="21"/>
      <c r="AA32" s="32">
        <f>AA23/AA22</f>
        <v>0</v>
      </c>
    </row>
    <row r="33" spans="1:36" x14ac:dyDescent="0.2">
      <c r="A33" s="23" t="s">
        <v>26</v>
      </c>
      <c r="B33" s="33"/>
      <c r="C33" s="34"/>
      <c r="D33" s="34"/>
      <c r="E33" s="34"/>
      <c r="F33" s="35">
        <f>F23/F21</f>
        <v>2.9907111431791363E-2</v>
      </c>
      <c r="H33" s="23" t="s">
        <v>26</v>
      </c>
      <c r="I33" s="33"/>
      <c r="J33" s="34"/>
      <c r="K33" s="34"/>
      <c r="L33" s="34"/>
      <c r="M33" s="35">
        <f>M23/M21</f>
        <v>0.12227782136100439</v>
      </c>
      <c r="O33" s="23" t="s">
        <v>26</v>
      </c>
      <c r="P33" s="33"/>
      <c r="Q33" s="34"/>
      <c r="R33" s="34"/>
      <c r="S33" s="34"/>
      <c r="T33" s="35">
        <f>T23/T21</f>
        <v>0</v>
      </c>
      <c r="V33" s="23" t="s">
        <v>26</v>
      </c>
      <c r="W33" s="33"/>
      <c r="X33" s="34"/>
      <c r="Y33" s="34"/>
      <c r="Z33" s="34"/>
      <c r="AA33" s="35">
        <f>AA23/AA21</f>
        <v>0</v>
      </c>
    </row>
    <row r="34" spans="1:36" x14ac:dyDescent="0.2">
      <c r="A34" s="36" t="s">
        <v>27</v>
      </c>
      <c r="B34" s="24"/>
      <c r="C34" s="23"/>
      <c r="D34" s="23"/>
      <c r="E34" s="23"/>
      <c r="F34" s="26">
        <f>F23/F28</f>
        <v>9.3728525274401231E-2</v>
      </c>
      <c r="H34" s="36" t="s">
        <v>27</v>
      </c>
      <c r="I34" s="24"/>
      <c r="J34" s="23"/>
      <c r="K34" s="23"/>
      <c r="L34" s="23"/>
      <c r="M34" s="26">
        <f>M23/M28</f>
        <v>0.24831313581524178</v>
      </c>
      <c r="O34" s="36" t="s">
        <v>27</v>
      </c>
      <c r="P34" s="24"/>
      <c r="Q34" s="23"/>
      <c r="R34" s="23"/>
      <c r="S34" s="23"/>
      <c r="T34" s="26">
        <f>T23/T28</f>
        <v>0</v>
      </c>
      <c r="V34" s="36" t="s">
        <v>27</v>
      </c>
      <c r="W34" s="24"/>
      <c r="X34" s="23"/>
      <c r="Y34" s="23"/>
      <c r="Z34" s="23"/>
      <c r="AA34" s="26">
        <f>AA23/AA28</f>
        <v>0</v>
      </c>
    </row>
    <row r="35" spans="1:36" x14ac:dyDescent="0.2">
      <c r="B35" s="37"/>
      <c r="C35" s="37"/>
      <c r="D35" s="37"/>
      <c r="E35" s="2"/>
      <c r="F35" s="38"/>
      <c r="I35" s="37"/>
      <c r="J35" s="37"/>
      <c r="K35" s="37"/>
      <c r="L35" s="2"/>
      <c r="M35" s="38"/>
      <c r="P35" s="37"/>
      <c r="Q35" s="37"/>
      <c r="R35" s="37"/>
      <c r="S35" s="2"/>
      <c r="T35" s="38"/>
      <c r="W35" s="37"/>
      <c r="X35" s="37"/>
      <c r="Y35" s="37"/>
      <c r="Z35" s="2"/>
      <c r="AA35" s="38"/>
    </row>
    <row r="36" spans="1:36" ht="16" thickBot="1" x14ac:dyDescent="0.25">
      <c r="A36" s="17" t="s">
        <v>11</v>
      </c>
      <c r="B36" s="18">
        <v>3</v>
      </c>
      <c r="C36" s="17" t="s">
        <v>53</v>
      </c>
      <c r="D36" s="19"/>
      <c r="E36" s="20"/>
      <c r="F36" s="17"/>
      <c r="H36" s="17" t="s">
        <v>11</v>
      </c>
      <c r="I36" s="18">
        <v>4</v>
      </c>
      <c r="J36" s="17"/>
      <c r="K36" s="19"/>
      <c r="L36" s="20"/>
      <c r="M36" s="17"/>
      <c r="O36" s="17" t="s">
        <v>11</v>
      </c>
      <c r="P36" s="18">
        <v>13</v>
      </c>
      <c r="Q36" s="17"/>
      <c r="R36" s="19"/>
      <c r="S36" s="20"/>
      <c r="T36" s="17"/>
      <c r="V36" s="17" t="s">
        <v>11</v>
      </c>
      <c r="W36" s="18">
        <v>14</v>
      </c>
      <c r="X36" s="17"/>
      <c r="Y36" s="19"/>
      <c r="Z36" s="20"/>
      <c r="AA36" s="17"/>
    </row>
    <row r="37" spans="1:36" x14ac:dyDescent="0.2">
      <c r="A37" s="21" t="s">
        <v>12</v>
      </c>
      <c r="B37" s="22" t="s">
        <v>33</v>
      </c>
      <c r="C37" s="21" t="s">
        <v>34</v>
      </c>
      <c r="D37" s="21" t="s">
        <v>35</v>
      </c>
      <c r="E37" s="21" t="s">
        <v>13</v>
      </c>
      <c r="F37" s="21" t="s">
        <v>14</v>
      </c>
      <c r="H37" s="21" t="s">
        <v>12</v>
      </c>
      <c r="I37" s="47" t="s">
        <v>33</v>
      </c>
      <c r="J37" s="48" t="s">
        <v>34</v>
      </c>
      <c r="K37" s="48" t="s">
        <v>35</v>
      </c>
      <c r="L37" s="21" t="s">
        <v>13</v>
      </c>
      <c r="M37" s="21" t="s">
        <v>14</v>
      </c>
      <c r="O37" s="21" t="s">
        <v>12</v>
      </c>
      <c r="P37" s="47" t="s">
        <v>33</v>
      </c>
      <c r="Q37" s="48" t="s">
        <v>34</v>
      </c>
      <c r="R37" s="48" t="s">
        <v>35</v>
      </c>
      <c r="S37" s="21" t="s">
        <v>13</v>
      </c>
      <c r="T37" s="21" t="s">
        <v>14</v>
      </c>
      <c r="V37" s="21" t="s">
        <v>12</v>
      </c>
      <c r="W37" s="47" t="s">
        <v>33</v>
      </c>
      <c r="X37" s="48" t="s">
        <v>34</v>
      </c>
      <c r="Y37" s="48" t="s">
        <v>35</v>
      </c>
      <c r="Z37" s="21" t="s">
        <v>13</v>
      </c>
      <c r="AA37" s="21" t="s">
        <v>14</v>
      </c>
    </row>
    <row r="38" spans="1:36" x14ac:dyDescent="0.2">
      <c r="A38" s="21"/>
      <c r="B38" s="22"/>
      <c r="C38" s="21"/>
      <c r="D38" s="21"/>
      <c r="E38" s="21"/>
      <c r="F38" s="21"/>
      <c r="H38" s="21"/>
      <c r="I38" s="22"/>
      <c r="J38" s="21"/>
      <c r="K38" s="21"/>
      <c r="L38" s="21"/>
      <c r="M38" s="21"/>
      <c r="O38" s="21"/>
      <c r="P38" s="22"/>
      <c r="Q38" s="21"/>
      <c r="R38" s="21"/>
      <c r="S38" s="21"/>
      <c r="T38" s="21"/>
      <c r="V38" s="21"/>
      <c r="W38" s="22"/>
      <c r="X38" s="21"/>
      <c r="Y38" s="21"/>
      <c r="Z38" s="21"/>
      <c r="AA38" s="21"/>
    </row>
    <row r="39" spans="1:36" x14ac:dyDescent="0.2">
      <c r="A39" s="23" t="s">
        <v>32</v>
      </c>
      <c r="B39" s="24">
        <v>3278.5</v>
      </c>
      <c r="C39" s="23"/>
      <c r="D39" s="23"/>
      <c r="E39" s="23"/>
      <c r="F39" s="23"/>
      <c r="H39" s="23" t="s">
        <v>32</v>
      </c>
      <c r="I39" s="24">
        <v>3284.6</v>
      </c>
      <c r="J39" s="23">
        <v>3334.2</v>
      </c>
      <c r="K39" s="24">
        <f>J39-I39</f>
        <v>49.599999999999909</v>
      </c>
      <c r="L39">
        <v>644888.89</v>
      </c>
      <c r="M39" s="26">
        <f>(L39/$B$13)/(K39/1000)</f>
        <v>15.25671712930472</v>
      </c>
      <c r="O39" s="23" t="s">
        <v>32</v>
      </c>
      <c r="P39" s="24">
        <v>3277.3</v>
      </c>
      <c r="Q39" s="23">
        <v>3310.6</v>
      </c>
      <c r="R39" s="24">
        <f>Q39-P39</f>
        <v>33.299999999999727</v>
      </c>
      <c r="S39">
        <v>950319.55</v>
      </c>
      <c r="T39" s="26">
        <f>(S39/$B$13)/(R39/1000)</f>
        <v>33.487544655976016</v>
      </c>
      <c r="V39" s="23" t="s">
        <v>32</v>
      </c>
      <c r="W39" s="24">
        <v>3285.7</v>
      </c>
      <c r="X39" s="23">
        <v>3329.1</v>
      </c>
      <c r="Y39" s="24">
        <f>X39-W39</f>
        <v>43.400000000000091</v>
      </c>
      <c r="Z39">
        <v>1055419.8999999999</v>
      </c>
      <c r="AA39" s="26">
        <f>(Z39/$B$13)/(Y39/1000)</f>
        <v>28.536021571873761</v>
      </c>
    </row>
    <row r="40" spans="1:36" x14ac:dyDescent="0.2">
      <c r="A40" s="23" t="s">
        <v>15</v>
      </c>
      <c r="B40" s="24">
        <v>3153.7</v>
      </c>
      <c r="C40" s="24"/>
      <c r="D40" s="24">
        <f>C40-B40</f>
        <v>-3153.7</v>
      </c>
      <c r="E40" s="25"/>
      <c r="F40" s="26">
        <f>(E40/$B$13)/D40</f>
        <v>0</v>
      </c>
      <c r="H40" s="23" t="s">
        <v>15</v>
      </c>
      <c r="I40" s="24">
        <v>3153.2</v>
      </c>
      <c r="J40" s="24">
        <v>3539.4</v>
      </c>
      <c r="K40" s="24">
        <f>J40-I40</f>
        <v>386.20000000000027</v>
      </c>
      <c r="L40">
        <v>2702996.9</v>
      </c>
      <c r="M40" s="26">
        <f t="shared" ref="M40:M50" si="22">(L40/$B$13)/(K40/1000)</f>
        <v>8.2127982383150151</v>
      </c>
      <c r="O40" s="23" t="s">
        <v>15</v>
      </c>
      <c r="P40" s="24">
        <v>3153.7</v>
      </c>
      <c r="Q40" s="24">
        <v>3322.4</v>
      </c>
      <c r="R40" s="24">
        <f>Q40-P40</f>
        <v>168.70000000000027</v>
      </c>
      <c r="S40">
        <v>3285321.79</v>
      </c>
      <c r="T40" s="26">
        <f t="shared" ref="T40:T50" si="23">(S40/$B$13)/(R40/1000)</f>
        <v>22.851815402304464</v>
      </c>
      <c r="V40" s="23" t="s">
        <v>15</v>
      </c>
      <c r="W40" s="24">
        <v>3158.3</v>
      </c>
      <c r="X40" s="24">
        <v>3428.8</v>
      </c>
      <c r="Y40" s="24">
        <f>X40-W40</f>
        <v>270.5</v>
      </c>
      <c r="Z40">
        <v>3217713.29</v>
      </c>
      <c r="AA40" s="26">
        <f t="shared" ref="AA40:AA50" si="24">(Z40/$B$13)/(Y40/1000)</f>
        <v>13.958474271606516</v>
      </c>
    </row>
    <row r="41" spans="1:36" x14ac:dyDescent="0.2">
      <c r="A41" s="23" t="s">
        <v>16</v>
      </c>
      <c r="B41" s="24">
        <v>3149.8</v>
      </c>
      <c r="C41" s="24"/>
      <c r="D41" s="24">
        <f t="shared" ref="D41:D43" si="25">C41-B41</f>
        <v>-3149.8</v>
      </c>
      <c r="E41" s="25"/>
      <c r="F41" s="26">
        <f>(E41/$B$13)/D41</f>
        <v>0</v>
      </c>
      <c r="H41" s="23" t="s">
        <v>16</v>
      </c>
      <c r="I41" s="24">
        <v>3147.1</v>
      </c>
      <c r="J41" s="24">
        <v>3272</v>
      </c>
      <c r="K41" s="24">
        <f t="shared" ref="K41:K43" si="26">J41-I41</f>
        <v>124.90000000000009</v>
      </c>
      <c r="L41">
        <v>22599.07</v>
      </c>
      <c r="M41" s="26">
        <f t="shared" si="22"/>
        <v>0.21231760401784419</v>
      </c>
      <c r="O41" s="23" t="s">
        <v>16</v>
      </c>
      <c r="P41" s="24">
        <v>3154.5</v>
      </c>
      <c r="Q41" s="24">
        <v>3200</v>
      </c>
      <c r="R41" s="24">
        <f t="shared" ref="R41:R43" si="27">Q41-P41</f>
        <v>45.5</v>
      </c>
      <c r="S41">
        <v>14197.62</v>
      </c>
      <c r="T41" s="26">
        <f t="shared" si="23"/>
        <v>0.36615251961706741</v>
      </c>
      <c r="V41" s="23" t="s">
        <v>16</v>
      </c>
      <c r="W41" s="24">
        <v>3088.8</v>
      </c>
      <c r="X41" s="24">
        <v>3163.8</v>
      </c>
      <c r="Y41" s="24">
        <f t="shared" ref="Y41:Y43" si="28">X41-W41</f>
        <v>75</v>
      </c>
      <c r="Z41">
        <v>15320.94</v>
      </c>
      <c r="AA41" s="26">
        <f t="shared" si="24"/>
        <v>0.23970772159233925</v>
      </c>
    </row>
    <row r="42" spans="1:36" x14ac:dyDescent="0.2">
      <c r="A42" s="23" t="s">
        <v>17</v>
      </c>
      <c r="B42" s="24">
        <v>4875.2</v>
      </c>
      <c r="C42" s="24"/>
      <c r="D42" s="24">
        <f t="shared" si="25"/>
        <v>-4875.2</v>
      </c>
      <c r="E42" s="25"/>
      <c r="F42" s="26">
        <f>(E42/$B$13)/D42</f>
        <v>0</v>
      </c>
      <c r="H42" s="23" t="s">
        <v>17</v>
      </c>
      <c r="I42" s="24">
        <v>4959.3</v>
      </c>
      <c r="J42" s="24">
        <v>5130.1000000000004</v>
      </c>
      <c r="K42" s="24">
        <f t="shared" si="26"/>
        <v>170.80000000000018</v>
      </c>
      <c r="L42">
        <v>146969.79</v>
      </c>
      <c r="M42" s="26">
        <f t="shared" si="22"/>
        <v>1.0097133139753005</v>
      </c>
      <c r="O42" s="23"/>
      <c r="P42" s="24"/>
      <c r="Q42" s="24"/>
      <c r="R42" s="24"/>
      <c r="S42" s="25"/>
      <c r="T42" s="26"/>
      <c r="V42" s="23" t="s">
        <v>17</v>
      </c>
      <c r="W42" s="24"/>
      <c r="X42" s="24"/>
      <c r="Y42" s="24"/>
      <c r="Z42" s="25"/>
      <c r="AA42" s="26"/>
    </row>
    <row r="43" spans="1:36" x14ac:dyDescent="0.2">
      <c r="A43" s="23" t="s">
        <v>18</v>
      </c>
      <c r="B43" s="24">
        <v>3160.7</v>
      </c>
      <c r="C43" s="24"/>
      <c r="D43" s="24">
        <f t="shared" si="25"/>
        <v>-3160.7</v>
      </c>
      <c r="E43" s="25"/>
      <c r="F43" s="26">
        <f>(E43/$B$13)/D43</f>
        <v>0</v>
      </c>
      <c r="H43" s="23" t="s">
        <v>18</v>
      </c>
      <c r="I43" s="24">
        <v>3147.2</v>
      </c>
      <c r="J43" s="24">
        <v>3271.5</v>
      </c>
      <c r="K43" s="24">
        <f t="shared" si="26"/>
        <v>124.30000000000018</v>
      </c>
      <c r="L43">
        <v>423080.81</v>
      </c>
      <c r="M43" s="26">
        <f t="shared" si="22"/>
        <v>3.9940185177878291</v>
      </c>
      <c r="O43" s="23" t="s">
        <v>18</v>
      </c>
      <c r="P43" s="24">
        <v>3173.6</v>
      </c>
      <c r="Q43" s="24">
        <v>3330.8</v>
      </c>
      <c r="R43" s="24">
        <f t="shared" si="27"/>
        <v>157.20000000000027</v>
      </c>
      <c r="S43">
        <v>1148518.71</v>
      </c>
      <c r="T43" s="26">
        <f t="shared" si="23"/>
        <v>8.5732089439627117</v>
      </c>
      <c r="V43" s="23" t="s">
        <v>18</v>
      </c>
      <c r="W43" s="24">
        <v>3153.9</v>
      </c>
      <c r="X43" s="24">
        <v>3232.1</v>
      </c>
      <c r="Y43" s="24">
        <f t="shared" si="28"/>
        <v>78.199999999999818</v>
      </c>
      <c r="Z43">
        <v>316148.7</v>
      </c>
      <c r="AA43" s="26">
        <f t="shared" si="24"/>
        <v>4.7439764327625262</v>
      </c>
      <c r="AD43" s="83" t="s">
        <v>50</v>
      </c>
      <c r="AE43" s="83"/>
      <c r="AF43" s="83"/>
      <c r="AG43" s="83"/>
      <c r="AH43" s="83"/>
      <c r="AI43" s="83"/>
      <c r="AJ43" s="83"/>
    </row>
    <row r="44" spans="1:36" x14ac:dyDescent="0.2">
      <c r="A44" s="23" t="s">
        <v>19</v>
      </c>
      <c r="B44" s="24">
        <v>4988.5</v>
      </c>
      <c r="C44" s="24"/>
      <c r="D44" s="24">
        <f>C44-B44</f>
        <v>-4988.5</v>
      </c>
      <c r="E44" s="25"/>
      <c r="F44" s="26">
        <f>(E44/$B$13)/D44</f>
        <v>0</v>
      </c>
      <c r="H44" s="23" t="s">
        <v>19</v>
      </c>
      <c r="I44" s="24">
        <v>5020.5</v>
      </c>
      <c r="J44" s="24">
        <v>5053.2</v>
      </c>
      <c r="K44" s="24">
        <f>J44-I44</f>
        <v>32.699999999999818</v>
      </c>
      <c r="L44">
        <v>1219385.23</v>
      </c>
      <c r="M44" s="26">
        <f t="shared" si="22"/>
        <v>43.757354078235664</v>
      </c>
      <c r="O44" s="23" t="s">
        <v>19</v>
      </c>
      <c r="P44" s="24">
        <v>5158.6000000000004</v>
      </c>
      <c r="Q44" s="24">
        <v>5198.3</v>
      </c>
      <c r="R44" s="24">
        <f>Q44-P44</f>
        <v>39.699999999999818</v>
      </c>
      <c r="S44">
        <v>2822330.26</v>
      </c>
      <c r="T44" s="26">
        <f t="shared" si="23"/>
        <v>83.420963380571933</v>
      </c>
      <c r="V44" s="23" t="s">
        <v>19</v>
      </c>
      <c r="W44" s="24">
        <v>4825.6000000000004</v>
      </c>
      <c r="X44" s="24">
        <v>4864.2</v>
      </c>
      <c r="Y44" s="24">
        <f>X44-W44</f>
        <v>38.599999999999454</v>
      </c>
      <c r="Z44">
        <v>935856.53</v>
      </c>
      <c r="AA44" s="26">
        <f t="shared" si="24"/>
        <v>28.449841155072981</v>
      </c>
      <c r="AD44" s="86" t="s">
        <v>51</v>
      </c>
      <c r="AE44" s="87"/>
      <c r="AF44" s="88"/>
      <c r="AG44" s="51"/>
      <c r="AH44" s="86" t="s">
        <v>48</v>
      </c>
      <c r="AI44" s="87"/>
      <c r="AJ44" s="88"/>
    </row>
    <row r="45" spans="1:36" ht="16" x14ac:dyDescent="0.2">
      <c r="A45" s="23" t="s">
        <v>20</v>
      </c>
      <c r="B45" s="27">
        <v>3115.4</v>
      </c>
      <c r="C45" s="27"/>
      <c r="D45" s="27">
        <f>C45-B45</f>
        <v>-3115.4</v>
      </c>
      <c r="E45" s="28"/>
      <c r="F45" s="26">
        <f t="shared" ref="F45:F50" si="29">(E45/$B$13)/D45</f>
        <v>0</v>
      </c>
      <c r="H45" s="23" t="s">
        <v>20</v>
      </c>
      <c r="I45" s="27">
        <v>3087.9</v>
      </c>
      <c r="J45" s="27">
        <v>3341.3</v>
      </c>
      <c r="K45" s="27">
        <f>J45-I45</f>
        <v>253.40000000000009</v>
      </c>
      <c r="L45">
        <v>102466.17</v>
      </c>
      <c r="M45" s="26">
        <f t="shared" si="22"/>
        <v>0.47449513985261665</v>
      </c>
      <c r="O45" s="23" t="s">
        <v>20</v>
      </c>
      <c r="P45" s="27">
        <v>3157.3</v>
      </c>
      <c r="Q45" s="27">
        <v>3310.5</v>
      </c>
      <c r="R45" s="27">
        <f>Q45-P45</f>
        <v>153.19999999999982</v>
      </c>
      <c r="S45">
        <v>194048.11</v>
      </c>
      <c r="T45" s="26">
        <f t="shared" si="23"/>
        <v>1.4863070145232549</v>
      </c>
      <c r="V45" s="23" t="s">
        <v>20</v>
      </c>
      <c r="W45" s="27">
        <v>3149.3</v>
      </c>
      <c r="X45" s="27">
        <v>3291</v>
      </c>
      <c r="Y45" s="27">
        <f>X45-W45</f>
        <v>141.69999999999982</v>
      </c>
      <c r="Z45">
        <v>88876.82</v>
      </c>
      <c r="AA45" s="26">
        <f t="shared" si="24"/>
        <v>0.73599782775928335</v>
      </c>
      <c r="AD45" s="56" t="s">
        <v>12</v>
      </c>
      <c r="AE45" s="51" t="s">
        <v>14</v>
      </c>
      <c r="AF45" s="57" t="s">
        <v>37</v>
      </c>
      <c r="AG45" s="51"/>
      <c r="AH45" s="56" t="s">
        <v>12</v>
      </c>
      <c r="AI45" s="51" t="s">
        <v>14</v>
      </c>
      <c r="AJ45" s="57" t="s">
        <v>37</v>
      </c>
    </row>
    <row r="46" spans="1:36" ht="16" x14ac:dyDescent="0.2">
      <c r="A46" s="23" t="s">
        <v>22</v>
      </c>
      <c r="B46" s="24">
        <v>5016.2</v>
      </c>
      <c r="C46" s="24"/>
      <c r="D46" s="24">
        <f t="shared" ref="D46:D50" si="30">C46-B46</f>
        <v>-5016.2</v>
      </c>
      <c r="E46" s="25"/>
      <c r="F46" s="26">
        <f t="shared" si="29"/>
        <v>0</v>
      </c>
      <c r="H46" s="23" t="s">
        <v>22</v>
      </c>
      <c r="I46" s="24">
        <v>4997.6000000000004</v>
      </c>
      <c r="J46" s="24">
        <v>5120.3999999999996</v>
      </c>
      <c r="K46" s="24">
        <f t="shared" ref="K46:K50" si="31">J46-I46</f>
        <v>122.79999999999927</v>
      </c>
      <c r="L46">
        <v>3584855.32</v>
      </c>
      <c r="M46" s="26">
        <f t="shared" si="22"/>
        <v>34.255565517714778</v>
      </c>
      <c r="O46" s="23" t="s">
        <v>22</v>
      </c>
      <c r="P46" s="24">
        <v>5077.8</v>
      </c>
      <c r="Q46" s="24">
        <v>5317.7</v>
      </c>
      <c r="R46" s="24">
        <f t="shared" ref="R46:R50" si="32">Q46-P46</f>
        <v>239.89999999999964</v>
      </c>
      <c r="S46">
        <v>1038191.64</v>
      </c>
      <c r="T46" s="26">
        <f t="shared" si="23"/>
        <v>5.0781456733843244</v>
      </c>
      <c r="V46" s="23" t="s">
        <v>22</v>
      </c>
      <c r="W46" s="24">
        <v>4944.8999999999996</v>
      </c>
      <c r="X46" s="24">
        <v>5063.5</v>
      </c>
      <c r="Y46" s="24">
        <f t="shared" ref="Y46:Y50" si="33">X46-W46</f>
        <v>118.60000000000036</v>
      </c>
      <c r="Z46">
        <v>1094363.08</v>
      </c>
      <c r="AA46" s="26">
        <f t="shared" si="24"/>
        <v>10.827660239094902</v>
      </c>
      <c r="AD46" s="56"/>
      <c r="AE46" s="51"/>
      <c r="AF46" s="57"/>
      <c r="AG46" s="51"/>
      <c r="AH46" s="56"/>
      <c r="AI46" s="51"/>
      <c r="AJ46" s="57"/>
    </row>
    <row r="47" spans="1:36" ht="16" x14ac:dyDescent="0.2">
      <c r="A47" s="23" t="s">
        <v>23</v>
      </c>
      <c r="B47" s="24">
        <v>3169.2</v>
      </c>
      <c r="C47" s="24"/>
      <c r="D47" s="24">
        <f t="shared" si="30"/>
        <v>-3169.2</v>
      </c>
      <c r="E47" s="25"/>
      <c r="F47" s="26">
        <f t="shared" si="29"/>
        <v>0</v>
      </c>
      <c r="H47" s="23" t="s">
        <v>23</v>
      </c>
      <c r="I47" s="24">
        <v>3168.3</v>
      </c>
      <c r="J47" s="24">
        <v>3239.8</v>
      </c>
      <c r="K47" s="24">
        <f t="shared" si="31"/>
        <v>71.5</v>
      </c>
      <c r="L47">
        <v>316817.25</v>
      </c>
      <c r="M47" s="26">
        <f t="shared" si="22"/>
        <v>5.199488879887503</v>
      </c>
      <c r="O47" s="23" t="s">
        <v>23</v>
      </c>
      <c r="P47" s="24">
        <v>3162.3</v>
      </c>
      <c r="Q47" s="24">
        <v>3476.9</v>
      </c>
      <c r="R47" s="24">
        <f t="shared" si="32"/>
        <v>314.59999999999991</v>
      </c>
      <c r="S47">
        <v>550475.59</v>
      </c>
      <c r="T47" s="26">
        <f t="shared" si="23"/>
        <v>2.0532282116859255</v>
      </c>
      <c r="V47" s="23" t="s">
        <v>23</v>
      </c>
      <c r="W47" s="24">
        <v>3138.7</v>
      </c>
      <c r="X47" s="24">
        <v>3222</v>
      </c>
      <c r="Y47" s="24">
        <f t="shared" si="33"/>
        <v>83.300000000000182</v>
      </c>
      <c r="Z47">
        <v>346477.77</v>
      </c>
      <c r="AA47" s="26">
        <f t="shared" si="24"/>
        <v>4.8807689563119716</v>
      </c>
      <c r="AD47" s="56" t="s">
        <v>15</v>
      </c>
      <c r="AE47" s="53">
        <v>1.05</v>
      </c>
      <c r="AF47" s="58">
        <v>0.53</v>
      </c>
      <c r="AG47" s="51"/>
      <c r="AH47" s="56" t="s">
        <v>15</v>
      </c>
      <c r="AI47" s="53">
        <v>16.399999999999999</v>
      </c>
      <c r="AJ47" s="58">
        <v>0.76</v>
      </c>
    </row>
    <row r="48" spans="1:36" ht="16" x14ac:dyDescent="0.2">
      <c r="A48" s="23" t="s">
        <v>21</v>
      </c>
      <c r="B48" s="24">
        <v>3165.1</v>
      </c>
      <c r="C48" s="24"/>
      <c r="D48" s="24">
        <f t="shared" si="30"/>
        <v>-3165.1</v>
      </c>
      <c r="E48" s="25"/>
      <c r="F48" s="26">
        <f t="shared" si="29"/>
        <v>0</v>
      </c>
      <c r="H48" s="23" t="s">
        <v>21</v>
      </c>
      <c r="I48" s="24">
        <v>3156.5</v>
      </c>
      <c r="J48" s="24">
        <v>3474.7</v>
      </c>
      <c r="K48" s="24">
        <f t="shared" si="31"/>
        <v>318.19999999999982</v>
      </c>
      <c r="L48">
        <v>630388.47</v>
      </c>
      <c r="M48" s="26">
        <f t="shared" si="22"/>
        <v>2.3246948925322521</v>
      </c>
      <c r="O48" s="23" t="s">
        <v>21</v>
      </c>
      <c r="P48" s="24">
        <v>3151.8</v>
      </c>
      <c r="Q48" s="24">
        <v>3496.7</v>
      </c>
      <c r="R48" s="24">
        <f t="shared" si="32"/>
        <v>344.89999999999964</v>
      </c>
      <c r="S48">
        <v>1689021.28</v>
      </c>
      <c r="T48" s="26">
        <f t="shared" si="23"/>
        <v>5.7464522527690329</v>
      </c>
      <c r="V48" s="23" t="s">
        <v>21</v>
      </c>
      <c r="W48" s="24">
        <v>3163.9</v>
      </c>
      <c r="X48" s="24">
        <v>3521.9</v>
      </c>
      <c r="Y48" s="24">
        <f t="shared" si="33"/>
        <v>358</v>
      </c>
      <c r="Z48">
        <v>1069978.6000000001</v>
      </c>
      <c r="AA48" s="26">
        <f t="shared" si="24"/>
        <v>3.5071144654689075</v>
      </c>
      <c r="AD48" s="56" t="s">
        <v>16</v>
      </c>
      <c r="AE48" s="53">
        <v>0.36</v>
      </c>
      <c r="AF48" s="58">
        <v>0.49</v>
      </c>
      <c r="AG48" s="51"/>
      <c r="AH48" s="56" t="s">
        <v>16</v>
      </c>
      <c r="AI48" s="53">
        <v>1.57</v>
      </c>
      <c r="AJ48" s="58">
        <v>1.27</v>
      </c>
    </row>
    <row r="49" spans="1:36" ht="16" x14ac:dyDescent="0.2">
      <c r="A49" s="34" t="s">
        <v>30</v>
      </c>
      <c r="B49" s="33">
        <v>3148.4</v>
      </c>
      <c r="C49" s="33"/>
      <c r="D49" s="24">
        <f t="shared" si="30"/>
        <v>-3148.4</v>
      </c>
      <c r="E49" s="43"/>
      <c r="F49" s="26">
        <f t="shared" si="29"/>
        <v>0</v>
      </c>
      <c r="H49" s="34" t="s">
        <v>30</v>
      </c>
      <c r="I49" s="33">
        <v>3156</v>
      </c>
      <c r="J49" s="33">
        <v>3160.7</v>
      </c>
      <c r="K49" s="24">
        <f t="shared" si="31"/>
        <v>4.6999999999998181</v>
      </c>
      <c r="L49">
        <v>17030.39</v>
      </c>
      <c r="M49" s="26">
        <f t="shared" si="22"/>
        <v>4.2519153643214844</v>
      </c>
      <c r="O49" s="34" t="s">
        <v>30</v>
      </c>
      <c r="P49" s="33">
        <v>3157.3</v>
      </c>
      <c r="Q49" s="33">
        <v>3159.4</v>
      </c>
      <c r="R49" s="24">
        <f t="shared" si="32"/>
        <v>2.0999999999999091</v>
      </c>
      <c r="S49">
        <v>6127.76</v>
      </c>
      <c r="T49" s="26">
        <f t="shared" si="23"/>
        <v>3.4240518160689506</v>
      </c>
      <c r="V49" s="34" t="s">
        <v>30</v>
      </c>
      <c r="W49" s="33">
        <v>3147.8</v>
      </c>
      <c r="X49" s="33">
        <v>3153.4</v>
      </c>
      <c r="Y49" s="24">
        <f t="shared" si="33"/>
        <v>5.5999999999999091</v>
      </c>
      <c r="Z49">
        <v>12186.44</v>
      </c>
      <c r="AA49" s="26">
        <f t="shared" si="24"/>
        <v>2.5535637418943167</v>
      </c>
      <c r="AD49" s="56" t="s">
        <v>17</v>
      </c>
      <c r="AE49" s="53">
        <v>7.0000000000000007E-2</v>
      </c>
      <c r="AF49" s="58">
        <v>0.02</v>
      </c>
      <c r="AG49" s="51"/>
      <c r="AH49" s="56" t="s">
        <v>17</v>
      </c>
      <c r="AI49" s="53">
        <v>0</v>
      </c>
      <c r="AJ49" s="58" t="s">
        <v>49</v>
      </c>
    </row>
    <row r="50" spans="1:36" ht="17" thickBot="1" x14ac:dyDescent="0.25">
      <c r="A50" s="29" t="s">
        <v>24</v>
      </c>
      <c r="B50" s="30">
        <v>3146.2</v>
      </c>
      <c r="C50" s="30"/>
      <c r="D50" s="30">
        <f t="shared" si="30"/>
        <v>-3146.2</v>
      </c>
      <c r="E50" s="40"/>
      <c r="F50" s="31">
        <f t="shared" si="29"/>
        <v>0</v>
      </c>
      <c r="H50" s="29" t="s">
        <v>24</v>
      </c>
      <c r="I50" s="30">
        <v>3160.1</v>
      </c>
      <c r="J50" s="30">
        <v>3193.1</v>
      </c>
      <c r="K50" s="30">
        <f t="shared" si="31"/>
        <v>33</v>
      </c>
      <c r="L50">
        <v>31046.6</v>
      </c>
      <c r="M50" s="31">
        <f t="shared" si="22"/>
        <v>1.1039718054904415</v>
      </c>
      <c r="O50" s="29" t="s">
        <v>24</v>
      </c>
      <c r="P50" s="30">
        <v>3160.2</v>
      </c>
      <c r="Q50" s="30">
        <v>3191.5</v>
      </c>
      <c r="R50" s="30">
        <f t="shared" si="32"/>
        <v>31.300000000000182</v>
      </c>
      <c r="S50">
        <v>23010.59</v>
      </c>
      <c r="T50" s="31">
        <f t="shared" si="23"/>
        <v>0.86266324028145447</v>
      </c>
      <c r="V50" s="29" t="s">
        <v>24</v>
      </c>
      <c r="W50" s="30">
        <v>3175.2</v>
      </c>
      <c r="X50" s="30">
        <v>3202.6</v>
      </c>
      <c r="Y50" s="30">
        <f t="shared" si="33"/>
        <v>27.400000000000091</v>
      </c>
      <c r="Z50">
        <v>14642.07</v>
      </c>
      <c r="AA50" s="31">
        <f t="shared" si="24"/>
        <v>0.62706100119355945</v>
      </c>
      <c r="AD50" s="56" t="s">
        <v>18</v>
      </c>
      <c r="AE50" s="53">
        <v>5.38</v>
      </c>
      <c r="AF50" s="58">
        <v>1.92</v>
      </c>
      <c r="AG50" s="51"/>
      <c r="AH50" s="56" t="s">
        <v>18</v>
      </c>
      <c r="AI50" s="53">
        <v>7.37</v>
      </c>
      <c r="AJ50" s="58">
        <v>0.74</v>
      </c>
    </row>
    <row r="51" spans="1:36" ht="16" x14ac:dyDescent="0.2">
      <c r="A51" s="21" t="s">
        <v>25</v>
      </c>
      <c r="B51" s="22"/>
      <c r="C51" s="21"/>
      <c r="D51" s="21"/>
      <c r="E51" s="21"/>
      <c r="F51" s="32" t="e">
        <f>F42/F41</f>
        <v>#DIV/0!</v>
      </c>
      <c r="H51" s="21" t="s">
        <v>25</v>
      </c>
      <c r="I51" s="22"/>
      <c r="J51" s="21"/>
      <c r="K51" s="21"/>
      <c r="L51" s="21"/>
      <c r="M51" s="32">
        <f>M42/M41</f>
        <v>4.7556740226328067</v>
      </c>
      <c r="O51" s="21" t="s">
        <v>25</v>
      </c>
      <c r="P51" s="22"/>
      <c r="Q51" s="21"/>
      <c r="R51" s="21"/>
      <c r="S51" s="21"/>
      <c r="T51" s="32">
        <f>T42/T41</f>
        <v>0</v>
      </c>
      <c r="V51" s="21" t="s">
        <v>25</v>
      </c>
      <c r="W51" s="22"/>
      <c r="X51" s="21"/>
      <c r="Y51" s="21"/>
      <c r="Z51" s="21"/>
      <c r="AA51" s="32">
        <f>AA42/AA41</f>
        <v>0</v>
      </c>
      <c r="AD51" s="56" t="s">
        <v>19</v>
      </c>
      <c r="AE51" s="53">
        <v>87.68</v>
      </c>
      <c r="AF51" s="58">
        <v>3.97</v>
      </c>
      <c r="AG51" s="51"/>
      <c r="AH51" s="56" t="s">
        <v>19</v>
      </c>
      <c r="AI51" s="53">
        <v>119.53</v>
      </c>
      <c r="AJ51" s="58">
        <v>13.23</v>
      </c>
    </row>
    <row r="52" spans="1:36" ht="16" x14ac:dyDescent="0.2">
      <c r="A52" s="23" t="s">
        <v>26</v>
      </c>
      <c r="B52" s="33"/>
      <c r="C52" s="34"/>
      <c r="D52" s="34"/>
      <c r="E52" s="34"/>
      <c r="F52" s="35" t="e">
        <f>F42/F40</f>
        <v>#DIV/0!</v>
      </c>
      <c r="H52" s="23" t="s">
        <v>26</v>
      </c>
      <c r="I52" s="33"/>
      <c r="J52" s="34"/>
      <c r="K52" s="34"/>
      <c r="L52" s="34"/>
      <c r="M52" s="35">
        <f>M42/M40</f>
        <v>0.12294388400590479</v>
      </c>
      <c r="O52" s="23" t="s">
        <v>26</v>
      </c>
      <c r="P52" s="33"/>
      <c r="Q52" s="34"/>
      <c r="R52" s="34"/>
      <c r="S52" s="34"/>
      <c r="T52" s="35">
        <f>T42/T40</f>
        <v>0</v>
      </c>
      <c r="V52" s="23" t="s">
        <v>26</v>
      </c>
      <c r="W52" s="33"/>
      <c r="X52" s="34"/>
      <c r="Y52" s="34"/>
      <c r="Z52" s="34"/>
      <c r="AA52" s="35">
        <f>AA42/AA40</f>
        <v>0</v>
      </c>
      <c r="AD52" s="56" t="s">
        <v>20</v>
      </c>
      <c r="AE52" s="53">
        <v>0.5</v>
      </c>
      <c r="AF52" s="58">
        <v>0.28999999999999998</v>
      </c>
      <c r="AG52" s="51"/>
      <c r="AH52" s="56" t="s">
        <v>20</v>
      </c>
      <c r="AI52" s="53">
        <v>1.89</v>
      </c>
      <c r="AJ52" s="58">
        <v>1.79</v>
      </c>
    </row>
    <row r="53" spans="1:36" ht="16" x14ac:dyDescent="0.2">
      <c r="A53" s="36" t="s">
        <v>27</v>
      </c>
      <c r="B53" s="24"/>
      <c r="C53" s="23"/>
      <c r="D53" s="23"/>
      <c r="E53" s="23"/>
      <c r="F53" s="26" t="e">
        <f>F42/F47</f>
        <v>#DIV/0!</v>
      </c>
      <c r="H53" s="36" t="s">
        <v>27</v>
      </c>
      <c r="I53" s="24"/>
      <c r="J53" s="23"/>
      <c r="K53" s="23"/>
      <c r="L53" s="23"/>
      <c r="M53" s="26">
        <f>M42/M47</f>
        <v>0.19419472515482075</v>
      </c>
      <c r="O53" s="36" t="s">
        <v>27</v>
      </c>
      <c r="P53" s="24"/>
      <c r="Q53" s="23"/>
      <c r="R53" s="23"/>
      <c r="S53" s="23"/>
      <c r="T53" s="26">
        <f>T42/T47</f>
        <v>0</v>
      </c>
      <c r="V53" s="36" t="s">
        <v>27</v>
      </c>
      <c r="W53" s="24"/>
      <c r="X53" s="23"/>
      <c r="Y53" s="23"/>
      <c r="Z53" s="23"/>
      <c r="AA53" s="26">
        <f>AA42/AA47</f>
        <v>0</v>
      </c>
      <c r="AD53" s="56" t="s">
        <v>22</v>
      </c>
      <c r="AE53" s="53">
        <v>19.5</v>
      </c>
      <c r="AF53" s="58">
        <v>2.5</v>
      </c>
      <c r="AG53" s="51"/>
      <c r="AH53" s="56" t="s">
        <v>22</v>
      </c>
      <c r="AI53" s="53">
        <v>11.13</v>
      </c>
      <c r="AJ53" s="58">
        <v>1.1000000000000001</v>
      </c>
    </row>
    <row r="54" spans="1:36" ht="16" x14ac:dyDescent="0.2">
      <c r="AD54" s="56" t="s">
        <v>23</v>
      </c>
      <c r="AE54" s="53">
        <v>1.03</v>
      </c>
      <c r="AF54" s="58">
        <v>0.68</v>
      </c>
      <c r="AG54" s="51"/>
      <c r="AH54" s="56" t="s">
        <v>23</v>
      </c>
      <c r="AI54" s="53">
        <v>4.72</v>
      </c>
      <c r="AJ54" s="58">
        <v>1.7</v>
      </c>
    </row>
    <row r="55" spans="1:36" ht="17" thickBot="1" x14ac:dyDescent="0.25">
      <c r="A55" s="17" t="s">
        <v>11</v>
      </c>
      <c r="B55" s="18">
        <v>5</v>
      </c>
      <c r="C55" s="17"/>
      <c r="D55" s="19"/>
      <c r="E55" s="20"/>
      <c r="F55" s="17"/>
      <c r="H55" s="17" t="s">
        <v>11</v>
      </c>
      <c r="I55" s="18">
        <v>6</v>
      </c>
      <c r="J55" s="17"/>
      <c r="K55" s="19"/>
      <c r="L55" s="20"/>
      <c r="M55" s="17"/>
      <c r="O55" s="17" t="s">
        <v>11</v>
      </c>
      <c r="P55" s="18">
        <v>16</v>
      </c>
      <c r="Q55" s="17"/>
      <c r="R55" s="19"/>
      <c r="S55" s="20"/>
      <c r="T55" s="17"/>
      <c r="V55" s="17" t="s">
        <v>11</v>
      </c>
      <c r="W55" s="18">
        <v>15</v>
      </c>
      <c r="X55" s="17"/>
      <c r="Y55" s="19"/>
      <c r="Z55" s="20"/>
      <c r="AA55" s="17"/>
      <c r="AD55" s="56" t="s">
        <v>21</v>
      </c>
      <c r="AE55" s="53">
        <v>0.43</v>
      </c>
      <c r="AF55" s="58">
        <v>0.18</v>
      </c>
      <c r="AG55" s="51"/>
      <c r="AH55" s="56" t="s">
        <v>21</v>
      </c>
      <c r="AI55" s="53">
        <v>4.05</v>
      </c>
      <c r="AJ55" s="58">
        <v>0.48</v>
      </c>
    </row>
    <row r="56" spans="1:36" ht="16" x14ac:dyDescent="0.2">
      <c r="A56" s="21" t="s">
        <v>12</v>
      </c>
      <c r="B56" s="22" t="s">
        <v>33</v>
      </c>
      <c r="C56" s="21" t="s">
        <v>34</v>
      </c>
      <c r="D56" s="21" t="s">
        <v>35</v>
      </c>
      <c r="E56" s="21" t="s">
        <v>13</v>
      </c>
      <c r="F56" s="21" t="s">
        <v>14</v>
      </c>
      <c r="H56" s="21" t="s">
        <v>12</v>
      </c>
      <c r="I56" s="47" t="s">
        <v>33</v>
      </c>
      <c r="J56" s="48" t="s">
        <v>34</v>
      </c>
      <c r="K56" s="48" t="s">
        <v>35</v>
      </c>
      <c r="L56" s="21" t="s">
        <v>13</v>
      </c>
      <c r="M56" s="21" t="s">
        <v>14</v>
      </c>
      <c r="O56" s="21" t="s">
        <v>12</v>
      </c>
      <c r="P56" s="47" t="s">
        <v>33</v>
      </c>
      <c r="Q56" s="48" t="s">
        <v>34</v>
      </c>
      <c r="R56" s="48" t="s">
        <v>35</v>
      </c>
      <c r="S56" s="21" t="s">
        <v>13</v>
      </c>
      <c r="T56" s="21" t="s">
        <v>14</v>
      </c>
      <c r="V56" s="21" t="s">
        <v>12</v>
      </c>
      <c r="W56" s="47" t="s">
        <v>33</v>
      </c>
      <c r="X56" s="48" t="s">
        <v>34</v>
      </c>
      <c r="Y56" s="48" t="s">
        <v>35</v>
      </c>
      <c r="Z56" s="21" t="s">
        <v>13</v>
      </c>
      <c r="AA56" s="21" t="s">
        <v>14</v>
      </c>
      <c r="AD56" s="56" t="s">
        <v>30</v>
      </c>
      <c r="AE56" s="53">
        <v>33.53</v>
      </c>
      <c r="AF56" s="58">
        <v>7.33</v>
      </c>
      <c r="AG56" s="51"/>
      <c r="AH56" s="56" t="s">
        <v>30</v>
      </c>
      <c r="AI56" s="53">
        <v>5.68</v>
      </c>
      <c r="AJ56" s="58">
        <v>0.68</v>
      </c>
    </row>
    <row r="57" spans="1:36" ht="16" x14ac:dyDescent="0.2">
      <c r="A57" s="21"/>
      <c r="B57" s="22"/>
      <c r="C57" s="21"/>
      <c r="D57" s="21"/>
      <c r="E57" s="21"/>
      <c r="F57" s="21"/>
      <c r="H57" s="21"/>
      <c r="I57" s="22"/>
      <c r="J57" s="21"/>
      <c r="K57" s="21"/>
      <c r="L57" s="21"/>
      <c r="M57" s="21"/>
      <c r="O57" s="21"/>
      <c r="P57" s="22"/>
      <c r="Q57" s="21"/>
      <c r="R57" s="21"/>
      <c r="S57" s="21"/>
      <c r="T57" s="21"/>
      <c r="V57" s="21"/>
      <c r="W57" s="22"/>
      <c r="X57" s="21"/>
      <c r="Y57" s="21"/>
      <c r="Z57" s="21"/>
      <c r="AA57" s="21"/>
      <c r="AD57" s="59" t="s">
        <v>24</v>
      </c>
      <c r="AE57" s="60">
        <v>6.27</v>
      </c>
      <c r="AF57" s="61">
        <v>1.1299999999999999</v>
      </c>
      <c r="AG57" s="51"/>
      <c r="AH57" s="59" t="s">
        <v>24</v>
      </c>
      <c r="AI57" s="60">
        <v>1.31</v>
      </c>
      <c r="AJ57" s="61">
        <v>0.24</v>
      </c>
    </row>
    <row r="58" spans="1:36" x14ac:dyDescent="0.2">
      <c r="A58" s="23" t="s">
        <v>32</v>
      </c>
      <c r="B58" s="24">
        <v>3307.8</v>
      </c>
      <c r="C58" s="23">
        <v>3342.3</v>
      </c>
      <c r="D58" s="24">
        <f>C58-B58</f>
        <v>34.5</v>
      </c>
      <c r="E58">
        <v>946237.39</v>
      </c>
      <c r="F58" s="26">
        <f>(E58/$B$13)/(D58/1000)</f>
        <v>32.183915954864744</v>
      </c>
      <c r="H58" s="23" t="s">
        <v>32</v>
      </c>
      <c r="I58" s="24">
        <v>3306.1</v>
      </c>
      <c r="J58" s="23">
        <v>3351.4</v>
      </c>
      <c r="K58" s="24">
        <f>J58-I58</f>
        <v>45.300000000000182</v>
      </c>
      <c r="L58">
        <v>190081.84</v>
      </c>
      <c r="M58" s="26">
        <f>(L58/$B$13)/(K58/1000)</f>
        <v>4.9237988309502283</v>
      </c>
      <c r="O58" s="23" t="s">
        <v>32</v>
      </c>
      <c r="P58" s="24">
        <v>3248.1</v>
      </c>
      <c r="Q58" s="23">
        <v>3281.1</v>
      </c>
      <c r="R58" s="24">
        <f>Q58-P58</f>
        <v>33</v>
      </c>
      <c r="S58" s="23">
        <v>884387.02</v>
      </c>
      <c r="T58" s="26">
        <f>(S58/$B$13)/(R58/1000)</f>
        <v>31.447512295121243</v>
      </c>
      <c r="V58" s="23" t="s">
        <v>32</v>
      </c>
      <c r="W58" s="24">
        <v>3314.5</v>
      </c>
      <c r="X58" s="23">
        <v>3357.9</v>
      </c>
      <c r="Y58" s="24">
        <f>X58-W58</f>
        <v>43.400000000000091</v>
      </c>
      <c r="Z58" s="23">
        <v>1129520.92</v>
      </c>
      <c r="AA58" s="26">
        <f>(Z58/$B$13)/(Y58/1000)</f>
        <v>30.539535344181679</v>
      </c>
    </row>
    <row r="59" spans="1:36" x14ac:dyDescent="0.2">
      <c r="A59" s="23" t="s">
        <v>15</v>
      </c>
      <c r="B59" s="24">
        <v>3160.4</v>
      </c>
      <c r="C59" s="24">
        <v>3364.6</v>
      </c>
      <c r="D59" s="24">
        <f>C59-B59</f>
        <v>204.19999999999982</v>
      </c>
      <c r="E59">
        <v>2907200.32</v>
      </c>
      <c r="F59" s="26">
        <f t="shared" ref="F59:F69" si="34">(E59/$B$13)/(D59/1000)</f>
        <v>16.706177661916065</v>
      </c>
      <c r="H59" s="23" t="s">
        <v>15</v>
      </c>
      <c r="I59" s="24">
        <v>3150.9</v>
      </c>
      <c r="J59" s="24">
        <v>3687.8</v>
      </c>
      <c r="K59" s="24">
        <f>J59-I59</f>
        <v>536.90000000000009</v>
      </c>
      <c r="L59">
        <v>561092.4</v>
      </c>
      <c r="M59" s="26">
        <f t="shared" ref="M59:M69" si="35">(L59/$B$13)/(K59/1000)</f>
        <v>1.2263060132254886</v>
      </c>
      <c r="O59" s="23" t="s">
        <v>15</v>
      </c>
      <c r="P59" s="24">
        <v>3161.3</v>
      </c>
      <c r="Q59" s="24">
        <v>3621.6</v>
      </c>
      <c r="R59" s="24">
        <f>Q59-P59</f>
        <v>460.29999999999973</v>
      </c>
      <c r="S59">
        <v>5516275.8300000001</v>
      </c>
      <c r="T59" s="26">
        <f t="shared" ref="T59:T69" si="36">(S59/$B$13)/(R59/1000)</f>
        <v>14.062510985986529</v>
      </c>
      <c r="V59" s="23" t="s">
        <v>15</v>
      </c>
      <c r="W59" s="24">
        <v>3160.6</v>
      </c>
      <c r="X59" s="24">
        <v>3590.2</v>
      </c>
      <c r="Y59" s="24">
        <f>X59-W59</f>
        <v>429.59999999999991</v>
      </c>
      <c r="Z59">
        <v>5142341.88</v>
      </c>
      <c r="AA59" s="26">
        <f t="shared" ref="AA59:AA69" si="37">(Z59/$B$13)/(Y59/1000)</f>
        <v>14.046060978645256</v>
      </c>
    </row>
    <row r="60" spans="1:36" x14ac:dyDescent="0.2">
      <c r="A60" s="23" t="s">
        <v>16</v>
      </c>
      <c r="B60" s="24">
        <v>3156.9</v>
      </c>
      <c r="C60" s="24">
        <v>3257.4</v>
      </c>
      <c r="D60" s="24">
        <f t="shared" ref="D60:D62" si="38">C60-B60</f>
        <v>100.5</v>
      </c>
      <c r="E60">
        <v>45494.77</v>
      </c>
      <c r="F60" s="26">
        <f t="shared" si="34"/>
        <v>0.53119415498762146</v>
      </c>
      <c r="H60" s="23" t="s">
        <v>16</v>
      </c>
      <c r="I60" s="24">
        <v>3157.8</v>
      </c>
      <c r="J60" s="24">
        <v>3247</v>
      </c>
      <c r="K60" s="24">
        <f t="shared" ref="K60:K62" si="39">J60-I60</f>
        <v>89.199999999999818</v>
      </c>
      <c r="L60">
        <v>12832.04</v>
      </c>
      <c r="M60" s="26">
        <f t="shared" si="35"/>
        <v>0.16880632918555347</v>
      </c>
      <c r="O60" s="23" t="s">
        <v>16</v>
      </c>
      <c r="P60" s="24">
        <v>3092.8</v>
      </c>
      <c r="Q60" s="24">
        <v>3185.2</v>
      </c>
      <c r="R60" s="24">
        <f t="shared" ref="R60:R62" si="40">Q60-P60</f>
        <v>92.399999999999636</v>
      </c>
      <c r="S60">
        <v>21158.54</v>
      </c>
      <c r="T60" s="26">
        <f t="shared" si="36"/>
        <v>0.26870243446650494</v>
      </c>
      <c r="V60" s="23" t="s">
        <v>16</v>
      </c>
      <c r="W60" s="24">
        <v>3160.8</v>
      </c>
      <c r="X60" s="24">
        <v>3215.9</v>
      </c>
      <c r="Y60" s="24">
        <f t="shared" ref="Y60:Y62" si="41">X60-W60</f>
        <v>55.099999999999909</v>
      </c>
      <c r="Z60">
        <v>8418.11</v>
      </c>
      <c r="AA60" s="26">
        <f t="shared" si="37"/>
        <v>0.17927547139814765</v>
      </c>
    </row>
    <row r="61" spans="1:36" x14ac:dyDescent="0.2">
      <c r="A61" s="23" t="s">
        <v>17</v>
      </c>
      <c r="B61" s="24">
        <v>4887.7</v>
      </c>
      <c r="C61" s="24">
        <v>4952.6000000000004</v>
      </c>
      <c r="D61" s="24">
        <f t="shared" si="38"/>
        <v>64.900000000000546</v>
      </c>
      <c r="E61">
        <v>41269.03</v>
      </c>
      <c r="F61" s="26">
        <f t="shared" si="34"/>
        <v>0.74616940876200888</v>
      </c>
      <c r="H61" s="23" t="s">
        <v>17</v>
      </c>
      <c r="I61" s="24">
        <v>4854.8</v>
      </c>
      <c r="J61" s="24">
        <v>4921.8999999999996</v>
      </c>
      <c r="K61" s="24">
        <f t="shared" si="39"/>
        <v>67.099999999999454</v>
      </c>
      <c r="L61">
        <v>5770.7</v>
      </c>
      <c r="M61" s="26">
        <f t="shared" si="35"/>
        <v>0.10091688873104464</v>
      </c>
      <c r="O61" s="23" t="s">
        <v>17</v>
      </c>
      <c r="P61" s="24"/>
      <c r="Q61" s="24"/>
      <c r="R61" s="24"/>
      <c r="S61" s="25"/>
      <c r="T61" s="26"/>
      <c r="V61" s="23" t="s">
        <v>17</v>
      </c>
      <c r="W61" s="24"/>
      <c r="X61" s="24"/>
      <c r="Y61" s="24"/>
      <c r="Z61" s="25"/>
      <c r="AA61" s="26"/>
    </row>
    <row r="62" spans="1:36" x14ac:dyDescent="0.2">
      <c r="A62" s="23" t="s">
        <v>18</v>
      </c>
      <c r="B62" s="24">
        <v>3095.6</v>
      </c>
      <c r="C62" s="24">
        <v>3148.7</v>
      </c>
      <c r="D62" s="24">
        <f t="shared" si="38"/>
        <v>53.099999999999909</v>
      </c>
      <c r="E62">
        <v>866281.8</v>
      </c>
      <c r="F62" s="26">
        <f t="shared" si="34"/>
        <v>19.143552989844249</v>
      </c>
      <c r="H62" s="23" t="s">
        <v>18</v>
      </c>
      <c r="I62" s="24">
        <v>3163.4</v>
      </c>
      <c r="J62" s="24">
        <v>3299.5</v>
      </c>
      <c r="K62" s="24">
        <f t="shared" si="39"/>
        <v>136.09999999999991</v>
      </c>
      <c r="L62">
        <v>169682.1</v>
      </c>
      <c r="M62" s="26">
        <f t="shared" si="35"/>
        <v>1.4629712137591775</v>
      </c>
      <c r="O62" s="23" t="s">
        <v>18</v>
      </c>
      <c r="P62" s="24">
        <v>3145.7</v>
      </c>
      <c r="Q62" s="24">
        <v>3191.3</v>
      </c>
      <c r="R62" s="24">
        <f t="shared" si="40"/>
        <v>45.600000000000364</v>
      </c>
      <c r="S62">
        <v>503453.97</v>
      </c>
      <c r="T62" s="26">
        <f t="shared" si="36"/>
        <v>12.95545895580838</v>
      </c>
      <c r="V62" s="23" t="s">
        <v>18</v>
      </c>
      <c r="W62" s="24">
        <v>3167.2</v>
      </c>
      <c r="X62" s="24">
        <v>3215</v>
      </c>
      <c r="Y62" s="24">
        <f t="shared" si="41"/>
        <v>47.800000000000182</v>
      </c>
      <c r="Z62">
        <v>180777.3</v>
      </c>
      <c r="AA62" s="26">
        <f t="shared" si="37"/>
        <v>4.437862831892204</v>
      </c>
    </row>
    <row r="63" spans="1:36" x14ac:dyDescent="0.2">
      <c r="A63" s="23" t="s">
        <v>19</v>
      </c>
      <c r="B63" s="24">
        <v>4921.5</v>
      </c>
      <c r="C63" s="24">
        <v>4950.8999999999996</v>
      </c>
      <c r="D63" s="24">
        <f>C63-B63</f>
        <v>29.399999999999636</v>
      </c>
      <c r="E63">
        <v>5472210.7999999998</v>
      </c>
      <c r="F63" s="26">
        <f t="shared" si="34"/>
        <v>218.41042505921001</v>
      </c>
      <c r="H63" s="23" t="s">
        <v>19</v>
      </c>
      <c r="I63" s="24">
        <v>4973.1000000000004</v>
      </c>
      <c r="J63" s="24">
        <v>5025.2</v>
      </c>
      <c r="K63" s="24">
        <f>J63-I63</f>
        <v>52.099999999999454</v>
      </c>
      <c r="L63">
        <v>1876494.16</v>
      </c>
      <c r="M63" s="26">
        <f t="shared" si="35"/>
        <v>42.263685839480502</v>
      </c>
      <c r="O63" s="23" t="s">
        <v>19</v>
      </c>
      <c r="P63" s="24">
        <v>5208.5</v>
      </c>
      <c r="Q63" s="27">
        <v>5263.6</v>
      </c>
      <c r="R63" s="24">
        <f>Q63-P63</f>
        <v>55.100000000000364</v>
      </c>
      <c r="S63">
        <v>6103287.0899999999</v>
      </c>
      <c r="T63" s="26">
        <f t="shared" si="36"/>
        <v>129.97806753985986</v>
      </c>
      <c r="V63" s="23" t="s">
        <v>19</v>
      </c>
      <c r="W63" s="24">
        <v>4802.7</v>
      </c>
      <c r="X63" s="24">
        <v>4862.5</v>
      </c>
      <c r="Y63" s="24">
        <f>X63-W63</f>
        <v>59.800000000000182</v>
      </c>
      <c r="Z63">
        <v>1048652.8899999999</v>
      </c>
      <c r="AA63" s="26">
        <f t="shared" si="37"/>
        <v>20.577302861022449</v>
      </c>
    </row>
    <row r="64" spans="1:36" x14ac:dyDescent="0.2">
      <c r="A64" s="23" t="s">
        <v>20</v>
      </c>
      <c r="B64" s="27">
        <v>3154.4</v>
      </c>
      <c r="C64" s="27">
        <v>3294.3</v>
      </c>
      <c r="D64" s="27">
        <f>C64-B64</f>
        <v>139.90000000000009</v>
      </c>
      <c r="E64">
        <v>145423.03</v>
      </c>
      <c r="F64" s="26">
        <f t="shared" si="34"/>
        <v>1.2197570876581969</v>
      </c>
      <c r="H64" s="23" t="s">
        <v>20</v>
      </c>
      <c r="I64" s="27">
        <v>3143.5</v>
      </c>
      <c r="J64" s="27">
        <v>3412.7</v>
      </c>
      <c r="K64" s="27">
        <f>J64-I64</f>
        <v>269.19999999999982</v>
      </c>
      <c r="L64">
        <v>48551.67</v>
      </c>
      <c r="M64" s="26">
        <f t="shared" si="35"/>
        <v>0.21163475642179133</v>
      </c>
      <c r="O64" s="23" t="s">
        <v>20</v>
      </c>
      <c r="P64" s="27">
        <v>3165.1</v>
      </c>
      <c r="Q64" s="27">
        <v>3304.7</v>
      </c>
      <c r="R64" s="27">
        <f>Q64-P64</f>
        <v>139.59999999999991</v>
      </c>
      <c r="S64">
        <v>162416.32999999999</v>
      </c>
      <c r="T64" s="26">
        <f t="shared" si="36"/>
        <v>1.3652184540688319</v>
      </c>
      <c r="V64" s="23" t="s">
        <v>20</v>
      </c>
      <c r="W64" s="27">
        <v>3155.9</v>
      </c>
      <c r="X64" s="27">
        <v>3406.2</v>
      </c>
      <c r="Y64" s="27">
        <f>X64-W64</f>
        <v>250.29999999999973</v>
      </c>
      <c r="Z64">
        <v>252513.31</v>
      </c>
      <c r="AA64" s="26">
        <f t="shared" si="37"/>
        <v>1.1838080822998795</v>
      </c>
    </row>
    <row r="65" spans="1:27" x14ac:dyDescent="0.2">
      <c r="A65" s="23" t="s">
        <v>22</v>
      </c>
      <c r="B65" s="24">
        <v>4964.2</v>
      </c>
      <c r="C65" s="24">
        <v>5047.6000000000004</v>
      </c>
      <c r="D65" s="24">
        <f t="shared" ref="D65:D69" si="42">C65-B65</f>
        <v>83.400000000000546</v>
      </c>
      <c r="E65">
        <v>698059.75</v>
      </c>
      <c r="F65" s="26">
        <f t="shared" si="34"/>
        <v>9.8216492896298266</v>
      </c>
      <c r="H65" s="23" t="s">
        <v>22</v>
      </c>
      <c r="I65" s="24">
        <v>4952.8</v>
      </c>
      <c r="J65" s="24">
        <v>5045.8</v>
      </c>
      <c r="K65" s="24">
        <f t="shared" ref="K65:K69" si="43">J65-I65</f>
        <v>93</v>
      </c>
      <c r="L65">
        <v>3280885.7</v>
      </c>
      <c r="M65" s="26">
        <f t="shared" si="35"/>
        <v>41.396729129348834</v>
      </c>
      <c r="O65" s="23" t="s">
        <v>22</v>
      </c>
      <c r="P65" s="24">
        <v>5110.7</v>
      </c>
      <c r="Q65" s="27">
        <v>5241.5</v>
      </c>
      <c r="R65" s="24">
        <f t="shared" ref="R65:R69" si="44">Q65-P65</f>
        <v>130.80000000000018</v>
      </c>
      <c r="S65">
        <v>595961.57999999996</v>
      </c>
      <c r="T65" s="26">
        <f t="shared" si="36"/>
        <v>5.3464855140742911</v>
      </c>
      <c r="V65" s="23" t="s">
        <v>22</v>
      </c>
      <c r="W65" s="24">
        <v>4822.8</v>
      </c>
      <c r="X65" s="24">
        <v>5041.7</v>
      </c>
      <c r="Y65" s="24">
        <f t="shared" ref="Y65:Y69" si="45">X65-W65</f>
        <v>218.89999999999964</v>
      </c>
      <c r="Z65">
        <v>2031121.61</v>
      </c>
      <c r="AA65" s="26">
        <f t="shared" si="37"/>
        <v>10.887998211421122</v>
      </c>
    </row>
    <row r="66" spans="1:27" x14ac:dyDescent="0.2">
      <c r="A66" s="23" t="s">
        <v>23</v>
      </c>
      <c r="B66" s="24">
        <v>3147.3</v>
      </c>
      <c r="C66" s="24">
        <v>3272.4</v>
      </c>
      <c r="D66" s="24">
        <f t="shared" si="42"/>
        <v>125.09999999999991</v>
      </c>
      <c r="E66">
        <v>347618.37</v>
      </c>
      <c r="F66" s="26">
        <f t="shared" si="34"/>
        <v>3.2606432489222712</v>
      </c>
      <c r="H66" s="23" t="s">
        <v>23</v>
      </c>
      <c r="I66" s="24">
        <v>3163.5</v>
      </c>
      <c r="J66" s="24">
        <v>3321.8</v>
      </c>
      <c r="K66" s="24">
        <f t="shared" si="43"/>
        <v>158.30000000000018</v>
      </c>
      <c r="L66">
        <v>84139.97</v>
      </c>
      <c r="M66" s="26">
        <f t="shared" si="35"/>
        <v>0.62370512626646801</v>
      </c>
      <c r="O66" s="23" t="s">
        <v>23</v>
      </c>
      <c r="P66" s="24">
        <v>3162.4</v>
      </c>
      <c r="Q66" s="24">
        <v>3300.6</v>
      </c>
      <c r="R66" s="24">
        <f t="shared" si="44"/>
        <v>138.19999999999982</v>
      </c>
      <c r="S66">
        <v>397809.93</v>
      </c>
      <c r="T66" s="26">
        <f t="shared" si="36"/>
        <v>3.377734052399664</v>
      </c>
      <c r="V66" s="23" t="s">
        <v>23</v>
      </c>
      <c r="W66" s="24">
        <v>3130.6</v>
      </c>
      <c r="X66" s="24">
        <v>3193.4</v>
      </c>
      <c r="Y66" s="24">
        <f t="shared" si="45"/>
        <v>62.800000000000182</v>
      </c>
      <c r="Z66">
        <v>340243.68</v>
      </c>
      <c r="AA66" s="26">
        <f t="shared" si="37"/>
        <v>6.3575282521875902</v>
      </c>
    </row>
    <row r="67" spans="1:27" x14ac:dyDescent="0.2">
      <c r="A67" s="23" t="s">
        <v>21</v>
      </c>
      <c r="B67" s="24">
        <v>3165.2</v>
      </c>
      <c r="C67" s="24">
        <v>3453.4</v>
      </c>
      <c r="D67" s="24">
        <f t="shared" si="42"/>
        <v>288.20000000000027</v>
      </c>
      <c r="E67">
        <v>1003570.25</v>
      </c>
      <c r="F67" s="26">
        <f t="shared" si="34"/>
        <v>4.0861252775340198</v>
      </c>
      <c r="H67" s="23" t="s">
        <v>21</v>
      </c>
      <c r="I67" s="24">
        <v>3143.6</v>
      </c>
      <c r="J67" s="24">
        <v>3464.3</v>
      </c>
      <c r="K67" s="24">
        <f t="shared" si="43"/>
        <v>320.70000000000027</v>
      </c>
      <c r="L67">
        <v>189540.99</v>
      </c>
      <c r="M67" s="26">
        <f t="shared" si="35"/>
        <v>0.69352490308894865</v>
      </c>
      <c r="O67" s="23" t="s">
        <v>21</v>
      </c>
      <c r="P67" s="24">
        <v>3167.7</v>
      </c>
      <c r="Q67" s="24">
        <v>3475.6</v>
      </c>
      <c r="R67" s="24">
        <f t="shared" si="44"/>
        <v>307.90000000000009</v>
      </c>
      <c r="S67">
        <v>1071685.77</v>
      </c>
      <c r="T67" s="26">
        <f t="shared" si="36"/>
        <v>4.0842813455865947</v>
      </c>
      <c r="V67" s="23" t="s">
        <v>21</v>
      </c>
      <c r="W67" s="24">
        <v>3171.8</v>
      </c>
      <c r="X67" s="24">
        <v>3486.7</v>
      </c>
      <c r="Y67" s="24">
        <f t="shared" si="45"/>
        <v>314.89999999999964</v>
      </c>
      <c r="Z67">
        <v>1058696.48</v>
      </c>
      <c r="AA67" s="26">
        <f t="shared" si="37"/>
        <v>3.9450878995960483</v>
      </c>
    </row>
    <row r="68" spans="1:27" x14ac:dyDescent="0.2">
      <c r="A68" s="34" t="s">
        <v>30</v>
      </c>
      <c r="B68" s="33">
        <v>3153</v>
      </c>
      <c r="C68" s="33">
        <v>3153.9</v>
      </c>
      <c r="D68" s="24">
        <f t="shared" si="42"/>
        <v>0.90000000000009095</v>
      </c>
      <c r="E68">
        <v>22984.560000000001</v>
      </c>
      <c r="F68" s="26">
        <f t="shared" si="34"/>
        <v>29.967572210548983</v>
      </c>
      <c r="H68" s="34" t="s">
        <v>30</v>
      </c>
      <c r="I68" s="33">
        <v>3158.7</v>
      </c>
      <c r="J68" s="33">
        <v>3164.3</v>
      </c>
      <c r="K68" s="24">
        <f t="shared" si="43"/>
        <v>5.6000000000003638</v>
      </c>
      <c r="L68">
        <v>46046.61</v>
      </c>
      <c r="M68" s="26">
        <f t="shared" si="35"/>
        <v>9.6486712881808572</v>
      </c>
      <c r="O68" s="34" t="s">
        <v>30</v>
      </c>
      <c r="P68" s="33">
        <v>3086.5</v>
      </c>
      <c r="Q68" s="33">
        <v>3089.8</v>
      </c>
      <c r="R68" s="24">
        <f t="shared" si="44"/>
        <v>3.3000000000001819</v>
      </c>
      <c r="S68">
        <v>28022.639999999999</v>
      </c>
      <c r="T68" s="26">
        <f t="shared" si="36"/>
        <v>9.9644419921688563</v>
      </c>
      <c r="V68" s="34" t="s">
        <v>30</v>
      </c>
      <c r="W68" s="33">
        <v>3164.7</v>
      </c>
      <c r="X68" s="33">
        <v>3170.9</v>
      </c>
      <c r="Y68" s="24">
        <f t="shared" si="45"/>
        <v>6.2000000000002728</v>
      </c>
      <c r="Z68">
        <v>17653.41</v>
      </c>
      <c r="AA68" s="26">
        <f t="shared" si="37"/>
        <v>3.3411409241381334</v>
      </c>
    </row>
    <row r="69" spans="1:27" ht="16" thickBot="1" x14ac:dyDescent="0.25">
      <c r="A69" s="29" t="s">
        <v>24</v>
      </c>
      <c r="B69" s="30">
        <v>3157.1</v>
      </c>
      <c r="C69" s="30">
        <v>3176.6</v>
      </c>
      <c r="D69" s="30">
        <f t="shared" si="42"/>
        <v>19.5</v>
      </c>
      <c r="E69">
        <v>97683.93</v>
      </c>
      <c r="F69" s="31">
        <f t="shared" si="34"/>
        <v>5.8782274697961272</v>
      </c>
      <c r="H69" s="29" t="s">
        <v>24</v>
      </c>
      <c r="I69" s="30">
        <v>3179.9</v>
      </c>
      <c r="J69" s="30">
        <v>3219.8</v>
      </c>
      <c r="K69" s="30">
        <f t="shared" si="43"/>
        <v>39.900000000000091</v>
      </c>
      <c r="L69">
        <v>74863.41</v>
      </c>
      <c r="M69" s="31">
        <f t="shared" si="35"/>
        <v>2.201681965759986</v>
      </c>
      <c r="O69" s="29" t="s">
        <v>24</v>
      </c>
      <c r="P69" s="30">
        <v>3114</v>
      </c>
      <c r="Q69" s="30">
        <v>3159.7</v>
      </c>
      <c r="R69" s="30">
        <f t="shared" si="44"/>
        <v>45.699999999999818</v>
      </c>
      <c r="S69">
        <v>68637.53</v>
      </c>
      <c r="T69" s="31">
        <f t="shared" si="36"/>
        <v>1.7623952841572714</v>
      </c>
      <c r="V69" s="29" t="s">
        <v>24</v>
      </c>
      <c r="W69" s="30">
        <v>3167.7</v>
      </c>
      <c r="X69" s="30">
        <v>3204</v>
      </c>
      <c r="Y69" s="30">
        <f t="shared" si="45"/>
        <v>36.300000000000182</v>
      </c>
      <c r="Z69">
        <v>23094.94</v>
      </c>
      <c r="AA69" s="31">
        <f t="shared" si="37"/>
        <v>0.74656579609341767</v>
      </c>
    </row>
    <row r="70" spans="1:27" x14ac:dyDescent="0.2">
      <c r="A70" s="21" t="s">
        <v>25</v>
      </c>
      <c r="B70" s="22"/>
      <c r="C70" s="21"/>
      <c r="D70" s="21"/>
      <c r="E70" s="21"/>
      <c r="F70" s="32">
        <f>F61/F60</f>
        <v>1.4047018434895939</v>
      </c>
      <c r="H70" s="21" t="s">
        <v>25</v>
      </c>
      <c r="I70" s="22"/>
      <c r="J70" s="21"/>
      <c r="K70" s="21"/>
      <c r="L70" s="21"/>
      <c r="M70" s="32">
        <f>M61/M60</f>
        <v>0.59782645128261669</v>
      </c>
      <c r="O70" s="21" t="s">
        <v>25</v>
      </c>
      <c r="P70" s="22"/>
      <c r="Q70" s="21"/>
      <c r="R70" s="21"/>
      <c r="S70" s="21"/>
      <c r="T70" s="32">
        <f>T61/T60</f>
        <v>0</v>
      </c>
      <c r="V70" s="21" t="s">
        <v>25</v>
      </c>
      <c r="W70" s="22"/>
      <c r="X70" s="21"/>
      <c r="Y70" s="21"/>
      <c r="Z70" s="21"/>
      <c r="AA70" s="32">
        <f>AA61/AA60</f>
        <v>0</v>
      </c>
    </row>
    <row r="71" spans="1:27" x14ac:dyDescent="0.2">
      <c r="A71" s="23" t="s">
        <v>26</v>
      </c>
      <c r="B71" s="33"/>
      <c r="C71" s="34"/>
      <c r="D71" s="34"/>
      <c r="E71" s="34"/>
      <c r="F71" s="35">
        <f>F61/F59</f>
        <v>4.4664280714732274E-2</v>
      </c>
      <c r="H71" s="23" t="s">
        <v>26</v>
      </c>
      <c r="I71" s="33"/>
      <c r="J71" s="34"/>
      <c r="K71" s="34"/>
      <c r="L71" s="34"/>
      <c r="M71" s="35">
        <f>M61/M59</f>
        <v>8.229339793059337E-2</v>
      </c>
      <c r="O71" s="23" t="s">
        <v>26</v>
      </c>
      <c r="P71" s="33"/>
      <c r="Q71" s="34"/>
      <c r="R71" s="34"/>
      <c r="S71" s="34"/>
      <c r="T71" s="35">
        <f>T61/T59</f>
        <v>0</v>
      </c>
      <c r="V71" s="23" t="s">
        <v>26</v>
      </c>
      <c r="W71" s="33"/>
      <c r="X71" s="34"/>
      <c r="Y71" s="34"/>
      <c r="Z71" s="34"/>
      <c r="AA71" s="35">
        <f>AA61/AA59</f>
        <v>0</v>
      </c>
    </row>
    <row r="72" spans="1:27" x14ac:dyDescent="0.2">
      <c r="A72" s="36" t="s">
        <v>27</v>
      </c>
      <c r="B72" s="24"/>
      <c r="C72" s="23"/>
      <c r="D72" s="23"/>
      <c r="E72" s="23"/>
      <c r="F72" s="26">
        <f>F61/F66</f>
        <v>0.22884116776916261</v>
      </c>
      <c r="H72" s="36" t="s">
        <v>27</v>
      </c>
      <c r="I72" s="24"/>
      <c r="J72" s="23"/>
      <c r="K72" s="23"/>
      <c r="L72" s="23"/>
      <c r="M72" s="26">
        <f>M61/M66</f>
        <v>0.16180224352994899</v>
      </c>
      <c r="O72" s="36" t="s">
        <v>27</v>
      </c>
      <c r="P72" s="24"/>
      <c r="Q72" s="23"/>
      <c r="R72" s="23"/>
      <c r="S72" s="23"/>
      <c r="T72" s="26">
        <f>T61/T66</f>
        <v>0</v>
      </c>
      <c r="V72" s="36" t="s">
        <v>27</v>
      </c>
      <c r="W72" s="24"/>
      <c r="X72" s="23"/>
      <c r="Y72" s="23"/>
      <c r="Z72" s="23"/>
      <c r="AA72" s="26">
        <f>AA61/AA66</f>
        <v>0</v>
      </c>
    </row>
    <row r="74" spans="1:27" ht="16" thickBot="1" x14ac:dyDescent="0.25">
      <c r="A74" s="17" t="s">
        <v>11</v>
      </c>
      <c r="B74" s="18">
        <v>8</v>
      </c>
      <c r="C74" s="17"/>
      <c r="D74" s="19"/>
      <c r="E74" s="20"/>
      <c r="F74" s="17"/>
      <c r="H74" s="17" t="s">
        <v>11</v>
      </c>
      <c r="I74" s="18">
        <v>7</v>
      </c>
      <c r="J74" s="17"/>
      <c r="K74" s="19"/>
      <c r="L74" s="20"/>
      <c r="M74" s="17"/>
      <c r="O74" s="17" t="s">
        <v>11</v>
      </c>
      <c r="P74" s="18">
        <v>18</v>
      </c>
      <c r="Q74" s="17"/>
      <c r="R74" s="19"/>
      <c r="S74" s="20"/>
      <c r="T74" s="17"/>
      <c r="V74" s="17" t="s">
        <v>11</v>
      </c>
      <c r="W74" s="18">
        <v>17</v>
      </c>
      <c r="X74" s="17"/>
      <c r="Y74" s="19"/>
      <c r="Z74" s="20"/>
      <c r="AA74" s="17"/>
    </row>
    <row r="75" spans="1:27" x14ac:dyDescent="0.2">
      <c r="A75" s="21" t="s">
        <v>12</v>
      </c>
      <c r="B75" s="47" t="s">
        <v>33</v>
      </c>
      <c r="C75" s="48" t="s">
        <v>34</v>
      </c>
      <c r="D75" s="48" t="s">
        <v>35</v>
      </c>
      <c r="E75" s="21" t="s">
        <v>13</v>
      </c>
      <c r="F75" s="21" t="s">
        <v>14</v>
      </c>
      <c r="H75" s="21" t="s">
        <v>12</v>
      </c>
      <c r="I75" s="47" t="s">
        <v>33</v>
      </c>
      <c r="J75" s="48" t="s">
        <v>34</v>
      </c>
      <c r="K75" s="48" t="s">
        <v>35</v>
      </c>
      <c r="L75" s="21" t="s">
        <v>13</v>
      </c>
      <c r="M75" s="21" t="s">
        <v>14</v>
      </c>
      <c r="O75" s="21" t="s">
        <v>12</v>
      </c>
      <c r="P75" s="47" t="s">
        <v>33</v>
      </c>
      <c r="Q75" s="48" t="s">
        <v>34</v>
      </c>
      <c r="R75" s="48" t="s">
        <v>35</v>
      </c>
      <c r="S75" s="21" t="s">
        <v>13</v>
      </c>
      <c r="T75" s="21" t="s">
        <v>14</v>
      </c>
      <c r="V75" s="21" t="s">
        <v>12</v>
      </c>
      <c r="W75" s="47" t="s">
        <v>33</v>
      </c>
      <c r="X75" s="48" t="s">
        <v>34</v>
      </c>
      <c r="Y75" s="48" t="s">
        <v>35</v>
      </c>
      <c r="Z75" s="21" t="s">
        <v>13</v>
      </c>
      <c r="AA75" s="21" t="s">
        <v>14</v>
      </c>
    </row>
    <row r="76" spans="1:27" x14ac:dyDescent="0.2">
      <c r="A76" s="21"/>
      <c r="B76" s="22"/>
      <c r="C76" s="21"/>
      <c r="D76" s="21"/>
      <c r="E76" s="21"/>
      <c r="F76" s="21"/>
      <c r="H76" s="21"/>
      <c r="I76" s="22"/>
      <c r="J76" s="21"/>
      <c r="K76" s="21"/>
      <c r="L76" s="21"/>
      <c r="M76" s="21"/>
      <c r="O76" s="21"/>
      <c r="P76" s="22"/>
      <c r="Q76" s="21"/>
      <c r="R76" s="21"/>
      <c r="S76" s="21"/>
      <c r="T76" s="21"/>
      <c r="V76" s="21"/>
      <c r="W76" s="22"/>
      <c r="X76" s="21"/>
      <c r="Y76" s="21"/>
      <c r="Z76" s="21"/>
      <c r="AA76" s="21"/>
    </row>
    <row r="77" spans="1:27" x14ac:dyDescent="0.2">
      <c r="A77" s="23" t="s">
        <v>32</v>
      </c>
      <c r="B77" s="24">
        <v>3274.9</v>
      </c>
      <c r="C77" s="23">
        <v>3320.7</v>
      </c>
      <c r="D77" s="24">
        <f>C77-B77</f>
        <v>45.799999999999727</v>
      </c>
      <c r="E77">
        <v>1126856.51</v>
      </c>
      <c r="F77" s="26">
        <f>(E77/$B$13)/(D77/1000)</f>
        <v>28.87094607763521</v>
      </c>
      <c r="H77" s="23" t="s">
        <v>32</v>
      </c>
      <c r="I77" s="24">
        <v>3272.6</v>
      </c>
      <c r="J77" s="23">
        <v>3320.4</v>
      </c>
      <c r="K77" s="24">
        <f>J77-I77</f>
        <v>47.800000000000182</v>
      </c>
      <c r="L77">
        <v>644099.91</v>
      </c>
      <c r="M77" s="26">
        <f>(L77/$B$13)/(K77/1000)</f>
        <v>15.811869358675642</v>
      </c>
      <c r="O77" s="23" t="s">
        <v>32</v>
      </c>
      <c r="P77" s="24">
        <v>3295.4</v>
      </c>
      <c r="Q77" s="23">
        <v>3341.7</v>
      </c>
      <c r="R77" s="24">
        <f>Q77-P77</f>
        <v>46.299999999999727</v>
      </c>
      <c r="S77">
        <v>1334416.1399999999</v>
      </c>
      <c r="T77" s="26">
        <f>(S77/$B$13)/(R77/1000)</f>
        <v>33.81957695516553</v>
      </c>
      <c r="V77" s="23" t="s">
        <v>32</v>
      </c>
      <c r="W77" s="24">
        <v>3293.3</v>
      </c>
      <c r="X77" s="23">
        <v>3336.4</v>
      </c>
      <c r="Y77" s="24">
        <f>X77-W77</f>
        <v>43.099999999999909</v>
      </c>
      <c r="Z77">
        <v>1061397.6299999999</v>
      </c>
      <c r="AA77" s="26">
        <f>(Z77/$B$13)/(Y77/1000)</f>
        <v>28.897396636917215</v>
      </c>
    </row>
    <row r="78" spans="1:27" x14ac:dyDescent="0.2">
      <c r="A78" s="23" t="s">
        <v>15</v>
      </c>
      <c r="B78" s="24">
        <v>3149.4</v>
      </c>
      <c r="C78" s="24">
        <v>3739.5</v>
      </c>
      <c r="D78" s="24">
        <f>C78-B78</f>
        <v>590.09999999999991</v>
      </c>
      <c r="E78">
        <v>6196692.1399999997</v>
      </c>
      <c r="F78" s="26">
        <f t="shared" ref="F78:F88" si="46">(E78/$B$13)/(D78/1000)</f>
        <v>12.322311443807346</v>
      </c>
      <c r="H78" s="23" t="s">
        <v>15</v>
      </c>
      <c r="I78" s="24">
        <v>3156.9</v>
      </c>
      <c r="J78" s="24">
        <v>3813.8</v>
      </c>
      <c r="K78" s="24">
        <f>J78-I78</f>
        <v>656.90000000000009</v>
      </c>
      <c r="L78">
        <v>4102565.79</v>
      </c>
      <c r="M78" s="26">
        <f t="shared" ref="M78:M88" si="47">(L78/$B$13)/(K78/1000)</f>
        <v>7.3284844044309692</v>
      </c>
      <c r="O78" s="23" t="s">
        <v>15</v>
      </c>
      <c r="P78" s="24">
        <v>3155.3</v>
      </c>
      <c r="Q78" s="24">
        <v>3499.7</v>
      </c>
      <c r="R78" s="24">
        <f>Q78-P78</f>
        <v>344.39999999999964</v>
      </c>
      <c r="S78">
        <v>5510239.7199999997</v>
      </c>
      <c r="T78" s="26">
        <f t="shared" ref="T78:T88" si="48">(S78/$B$13)/(R78/1000)</f>
        <v>18.774363655824089</v>
      </c>
      <c r="V78" s="23" t="s">
        <v>15</v>
      </c>
      <c r="W78" s="24">
        <v>3092.1</v>
      </c>
      <c r="X78" s="24">
        <v>3479.5</v>
      </c>
      <c r="Y78" s="24">
        <f>X78-W78</f>
        <v>387.40000000000009</v>
      </c>
      <c r="Z78">
        <v>5131141.3499999996</v>
      </c>
      <c r="AA78" s="26">
        <f t="shared" ref="AA78:AA88" si="49">(Z78/$B$13)/(Y78/1000)</f>
        <v>15.542190856159971</v>
      </c>
    </row>
    <row r="79" spans="1:27" x14ac:dyDescent="0.2">
      <c r="A79" s="23" t="s">
        <v>16</v>
      </c>
      <c r="B79" s="24">
        <v>3149.8</v>
      </c>
      <c r="C79" s="24">
        <v>3236</v>
      </c>
      <c r="D79" s="24">
        <f t="shared" ref="D79:D81" si="50">C79-B79</f>
        <v>86.199999999999818</v>
      </c>
      <c r="E79">
        <v>26527.55</v>
      </c>
      <c r="F79" s="26">
        <f t="shared" si="46"/>
        <v>0.3611168484310886</v>
      </c>
      <c r="H79" s="23" t="s">
        <v>16</v>
      </c>
      <c r="I79" s="24">
        <v>3157.2</v>
      </c>
      <c r="J79" s="24">
        <v>3249.8</v>
      </c>
      <c r="K79" s="24">
        <f t="shared" ref="K79:K81" si="51">J79-I79</f>
        <v>92.600000000000364</v>
      </c>
      <c r="L79">
        <v>11453.97</v>
      </c>
      <c r="M79" s="26">
        <f t="shared" si="47"/>
        <v>0.14514528423537862</v>
      </c>
      <c r="O79" s="23" t="s">
        <v>16</v>
      </c>
      <c r="P79" s="24">
        <v>3158.2</v>
      </c>
      <c r="Q79" s="24">
        <v>3253.7</v>
      </c>
      <c r="R79" s="24">
        <f t="shared" ref="R79:R81" si="52">Q79-P79</f>
        <v>95.5</v>
      </c>
      <c r="S79">
        <v>27556.74</v>
      </c>
      <c r="T79" s="26">
        <f t="shared" si="48"/>
        <v>0.33859640492814064</v>
      </c>
      <c r="V79" s="23" t="s">
        <v>16</v>
      </c>
      <c r="W79" s="24">
        <v>3152.5</v>
      </c>
      <c r="X79" s="24">
        <v>3256.5</v>
      </c>
      <c r="Y79" s="24">
        <f t="shared" ref="Y79:Y81" si="53">X79-W79</f>
        <v>104</v>
      </c>
      <c r="Z79">
        <v>27273.51</v>
      </c>
      <c r="AA79" s="26">
        <f t="shared" si="49"/>
        <v>0.30772697658616804</v>
      </c>
    </row>
    <row r="80" spans="1:27" x14ac:dyDescent="0.2">
      <c r="A80" s="23" t="s">
        <v>17</v>
      </c>
      <c r="B80" s="24">
        <v>4875.2</v>
      </c>
      <c r="C80" s="24">
        <v>4936.3999999999996</v>
      </c>
      <c r="D80" s="24">
        <f t="shared" si="50"/>
        <v>61.199999999999818</v>
      </c>
      <c r="E80">
        <v>29168.48</v>
      </c>
      <c r="F80" s="26">
        <f t="shared" si="46"/>
        <v>0.55926836170739669</v>
      </c>
      <c r="H80" s="23" t="s">
        <v>17</v>
      </c>
      <c r="I80" s="24">
        <v>4863</v>
      </c>
      <c r="J80" s="24">
        <v>5049.5</v>
      </c>
      <c r="K80" s="24">
        <f t="shared" si="51"/>
        <v>186.5</v>
      </c>
      <c r="L80">
        <v>106084.66</v>
      </c>
      <c r="M80" s="26">
        <f t="shared" si="47"/>
        <v>0.66746981173907538</v>
      </c>
      <c r="O80" s="23" t="s">
        <v>17</v>
      </c>
      <c r="P80" s="24"/>
      <c r="Q80" s="24"/>
      <c r="R80" s="24"/>
      <c r="S80" s="25"/>
      <c r="T80" s="26"/>
      <c r="V80" s="23" t="s">
        <v>17</v>
      </c>
      <c r="W80" s="24"/>
      <c r="X80" s="24"/>
      <c r="Y80" s="24"/>
      <c r="Z80" s="25"/>
      <c r="AA80" s="26"/>
    </row>
    <row r="81" spans="1:27" x14ac:dyDescent="0.2">
      <c r="A81" s="23" t="s">
        <v>18</v>
      </c>
      <c r="B81" s="24">
        <v>3160.7</v>
      </c>
      <c r="C81" s="24">
        <v>3191.7</v>
      </c>
      <c r="D81" s="24">
        <f t="shared" si="50"/>
        <v>31</v>
      </c>
      <c r="E81">
        <v>355930.06</v>
      </c>
      <c r="F81" s="26">
        <f t="shared" si="46"/>
        <v>13.4728926546995</v>
      </c>
      <c r="H81" s="23" t="s">
        <v>18</v>
      </c>
      <c r="I81" s="24">
        <v>3150.2</v>
      </c>
      <c r="J81" s="24">
        <v>3272.4</v>
      </c>
      <c r="K81" s="24">
        <f t="shared" si="51"/>
        <v>122.20000000000027</v>
      </c>
      <c r="L81">
        <v>411521.76</v>
      </c>
      <c r="M81" s="26">
        <f t="shared" si="47"/>
        <v>3.9516591180114058</v>
      </c>
      <c r="O81" s="23" t="s">
        <v>18</v>
      </c>
      <c r="P81" s="24">
        <v>3158.9</v>
      </c>
      <c r="Q81" s="24">
        <v>3257.4</v>
      </c>
      <c r="R81" s="24">
        <f t="shared" si="52"/>
        <v>98.5</v>
      </c>
      <c r="S81">
        <v>713673.24</v>
      </c>
      <c r="T81" s="26">
        <f t="shared" si="48"/>
        <v>8.5019991610676975</v>
      </c>
      <c r="V81" s="23" t="s">
        <v>18</v>
      </c>
      <c r="W81" s="24">
        <v>3150</v>
      </c>
      <c r="X81" s="24">
        <v>3260.9</v>
      </c>
      <c r="Y81" s="24">
        <f t="shared" si="53"/>
        <v>110.90000000000009</v>
      </c>
      <c r="Z81">
        <v>572344.04</v>
      </c>
      <c r="AA81" s="26">
        <f t="shared" si="49"/>
        <v>6.0559669193214551</v>
      </c>
    </row>
    <row r="82" spans="1:27" x14ac:dyDescent="0.2">
      <c r="A82" s="23" t="s">
        <v>19</v>
      </c>
      <c r="B82" s="24">
        <v>4988.5</v>
      </c>
      <c r="C82" s="24">
        <v>5040.6000000000004</v>
      </c>
      <c r="D82" s="24">
        <f>C82-B82</f>
        <v>52.100000000000364</v>
      </c>
      <c r="E82">
        <v>6492421.5300000003</v>
      </c>
      <c r="F82" s="26">
        <f t="shared" si="46"/>
        <v>146.22676144187659</v>
      </c>
      <c r="H82" s="23" t="s">
        <v>19</v>
      </c>
      <c r="I82" s="24">
        <v>4907.5</v>
      </c>
      <c r="J82" s="24">
        <v>4964.8</v>
      </c>
      <c r="K82" s="24">
        <f>J82-I82</f>
        <v>57.300000000000182</v>
      </c>
      <c r="L82">
        <v>2924079.01</v>
      </c>
      <c r="M82" s="26">
        <f t="shared" si="47"/>
        <v>59.881456739309108</v>
      </c>
      <c r="O82" s="23" t="s">
        <v>19</v>
      </c>
      <c r="P82" s="24">
        <v>4975.8999999999996</v>
      </c>
      <c r="Q82" s="24">
        <v>5040.3999999999996</v>
      </c>
      <c r="R82" s="24">
        <f>Q82-P82</f>
        <v>64.5</v>
      </c>
      <c r="S82">
        <v>4725511.83</v>
      </c>
      <c r="T82" s="26">
        <f t="shared" si="48"/>
        <v>85.970017606162543</v>
      </c>
      <c r="V82" s="23" t="s">
        <v>19</v>
      </c>
      <c r="W82" s="24">
        <v>4721.3</v>
      </c>
      <c r="X82" s="24">
        <v>4769.3</v>
      </c>
      <c r="Y82" s="24">
        <f>X82-W82</f>
        <v>48</v>
      </c>
      <c r="Z82">
        <v>1278142.5</v>
      </c>
      <c r="AA82" s="26">
        <f t="shared" si="49"/>
        <v>31.246106895339853</v>
      </c>
    </row>
    <row r="83" spans="1:27" x14ac:dyDescent="0.2">
      <c r="A83" s="23" t="s">
        <v>20</v>
      </c>
      <c r="B83" s="27">
        <v>3115.4</v>
      </c>
      <c r="C83" s="27">
        <v>3272.1</v>
      </c>
      <c r="D83" s="27">
        <f>C83-B83</f>
        <v>156.69999999999982</v>
      </c>
      <c r="E83">
        <v>164303.18</v>
      </c>
      <c r="F83" s="26">
        <f t="shared" si="46"/>
        <v>1.2303674926154298</v>
      </c>
      <c r="H83" s="23" t="s">
        <v>20</v>
      </c>
      <c r="I83" s="27">
        <v>3161.6</v>
      </c>
      <c r="J83" s="27">
        <v>3360.3</v>
      </c>
      <c r="K83" s="27">
        <f>J83-I83</f>
        <v>198.70000000000027</v>
      </c>
      <c r="L83">
        <v>147286.45000000001</v>
      </c>
      <c r="M83" s="26">
        <f t="shared" si="47"/>
        <v>0.86980680905754038</v>
      </c>
      <c r="O83" s="23" t="s">
        <v>20</v>
      </c>
      <c r="P83" s="27">
        <v>3153.6</v>
      </c>
      <c r="Q83" s="27">
        <v>3281.4</v>
      </c>
      <c r="R83" s="27">
        <f>Q83-P83</f>
        <v>127.80000000000018</v>
      </c>
      <c r="S83">
        <v>120839.79</v>
      </c>
      <c r="T83" s="26">
        <f t="shared" si="48"/>
        <v>1.109524722442252</v>
      </c>
      <c r="V83" s="23" t="s">
        <v>20</v>
      </c>
      <c r="W83" s="27">
        <v>3162.9</v>
      </c>
      <c r="X83" s="27">
        <v>3444.3</v>
      </c>
      <c r="Y83" s="27">
        <f>X83-W83</f>
        <v>281.40000000000009</v>
      </c>
      <c r="Z83">
        <v>276787.57</v>
      </c>
      <c r="AA83" s="26">
        <f t="shared" si="49"/>
        <v>1.154198127430182</v>
      </c>
    </row>
    <row r="84" spans="1:27" x14ac:dyDescent="0.2">
      <c r="A84" s="23" t="s">
        <v>22</v>
      </c>
      <c r="B84" s="24">
        <v>5016.2</v>
      </c>
      <c r="C84" s="24">
        <v>5085.2</v>
      </c>
      <c r="D84" s="24">
        <f t="shared" ref="D84:D88" si="54">C84-B84</f>
        <v>69</v>
      </c>
      <c r="E84">
        <v>327728.77</v>
      </c>
      <c r="F84" s="26">
        <f t="shared" si="46"/>
        <v>5.5734402915906749</v>
      </c>
      <c r="H84" s="23" t="s">
        <v>22</v>
      </c>
      <c r="I84" s="24">
        <v>5000</v>
      </c>
      <c r="J84" s="24">
        <v>5226.2</v>
      </c>
      <c r="K84" s="24">
        <f t="shared" ref="K84:K88" si="55">J84-I84</f>
        <v>226.19999999999982</v>
      </c>
      <c r="L84">
        <v>5348845.3600000003</v>
      </c>
      <c r="M84" s="26">
        <f t="shared" si="47"/>
        <v>27.747593099185039</v>
      </c>
      <c r="O84" s="23" t="s">
        <v>22</v>
      </c>
      <c r="P84" s="24">
        <v>5100.3999999999996</v>
      </c>
      <c r="Q84" s="24">
        <v>5338.6</v>
      </c>
      <c r="R84" s="24">
        <f t="shared" ref="R84:R88" si="56">Q84-P84</f>
        <v>238.20000000000073</v>
      </c>
      <c r="S84">
        <v>996453.96</v>
      </c>
      <c r="T84" s="26">
        <f t="shared" si="48"/>
        <v>4.9087775968728087</v>
      </c>
      <c r="V84" s="23" t="s">
        <v>22</v>
      </c>
      <c r="W84" s="24">
        <v>4894.8</v>
      </c>
      <c r="X84" s="24">
        <v>5026.5</v>
      </c>
      <c r="Y84" s="24">
        <f t="shared" ref="Y84:Y88" si="57">X84-W84</f>
        <v>131.69999999999982</v>
      </c>
      <c r="Z84">
        <v>1869561.93</v>
      </c>
      <c r="AA84" s="26">
        <f t="shared" si="49"/>
        <v>16.657581873157525</v>
      </c>
    </row>
    <row r="85" spans="1:27" x14ac:dyDescent="0.2">
      <c r="A85" s="23" t="s">
        <v>23</v>
      </c>
      <c r="B85" s="24">
        <v>3169.2</v>
      </c>
      <c r="C85" s="24">
        <v>3307.4</v>
      </c>
      <c r="D85" s="24">
        <f t="shared" si="54"/>
        <v>138.20000000000027</v>
      </c>
      <c r="E85">
        <v>395244.69</v>
      </c>
      <c r="F85" s="26">
        <f t="shared" si="46"/>
        <v>3.3559530513558191</v>
      </c>
      <c r="H85" s="23" t="s">
        <v>23</v>
      </c>
      <c r="I85" s="24">
        <v>3132.6</v>
      </c>
      <c r="J85" s="24">
        <v>3319.7</v>
      </c>
      <c r="K85" s="24">
        <f t="shared" si="55"/>
        <v>187.09999999999991</v>
      </c>
      <c r="L85">
        <v>463367.21</v>
      </c>
      <c r="M85" s="26">
        <f t="shared" si="47"/>
        <v>2.9060921808722697</v>
      </c>
      <c r="O85" s="23" t="s">
        <v>23</v>
      </c>
      <c r="P85" s="24">
        <v>3150.2</v>
      </c>
      <c r="Q85" s="24">
        <v>3283.5</v>
      </c>
      <c r="R85" s="24">
        <f t="shared" si="56"/>
        <v>133.30000000000018</v>
      </c>
      <c r="S85">
        <v>470886.28</v>
      </c>
      <c r="T85" s="26">
        <f t="shared" si="48"/>
        <v>4.145183520899665</v>
      </c>
      <c r="V85" s="23" t="s">
        <v>23</v>
      </c>
      <c r="W85" s="24">
        <v>3161.2</v>
      </c>
      <c r="X85" s="24">
        <v>3421.6</v>
      </c>
      <c r="Y85" s="24">
        <f t="shared" si="57"/>
        <v>260.40000000000009</v>
      </c>
      <c r="Z85">
        <v>961923.06</v>
      </c>
      <c r="AA85" s="26">
        <f t="shared" si="49"/>
        <v>4.3346818946409966</v>
      </c>
    </row>
    <row r="86" spans="1:27" x14ac:dyDescent="0.2">
      <c r="A86" s="23" t="s">
        <v>21</v>
      </c>
      <c r="B86" s="24">
        <v>3165.1</v>
      </c>
      <c r="C86" s="24">
        <v>3470.3</v>
      </c>
      <c r="D86" s="24">
        <f t="shared" si="54"/>
        <v>305.20000000000027</v>
      </c>
      <c r="E86">
        <v>937339.64</v>
      </c>
      <c r="F86" s="26">
        <f t="shared" si="46"/>
        <v>3.603880069172734</v>
      </c>
      <c r="H86" s="23" t="s">
        <v>21</v>
      </c>
      <c r="I86" s="24">
        <v>3161.6</v>
      </c>
      <c r="J86" s="24">
        <v>3474.3</v>
      </c>
      <c r="K86" s="24">
        <f t="shared" si="55"/>
        <v>312.70000000000027</v>
      </c>
      <c r="L86">
        <v>604950.89</v>
      </c>
      <c r="M86" s="26">
        <f t="shared" si="47"/>
        <v>2.270126792431479</v>
      </c>
      <c r="O86" s="23" t="s">
        <v>21</v>
      </c>
      <c r="P86" s="24">
        <v>3156.2</v>
      </c>
      <c r="Q86" s="24">
        <v>3479.7</v>
      </c>
      <c r="R86" s="24">
        <f t="shared" si="56"/>
        <v>323.5</v>
      </c>
      <c r="S86">
        <v>1234442.06</v>
      </c>
      <c r="T86" s="26">
        <f t="shared" si="48"/>
        <v>4.4776928667363496</v>
      </c>
      <c r="V86" s="23" t="s">
        <v>21</v>
      </c>
      <c r="W86" s="24">
        <v>3171.4</v>
      </c>
      <c r="X86" s="24">
        <v>3500</v>
      </c>
      <c r="Y86" s="24">
        <f t="shared" si="57"/>
        <v>328.59999999999991</v>
      </c>
      <c r="Z86">
        <v>1211540.94</v>
      </c>
      <c r="AA86" s="26">
        <f t="shared" si="49"/>
        <v>4.3264173419175336</v>
      </c>
    </row>
    <row r="87" spans="1:27" x14ac:dyDescent="0.2">
      <c r="A87" s="34" t="s">
        <v>30</v>
      </c>
      <c r="B87" s="33">
        <v>3148.4</v>
      </c>
      <c r="C87" s="33">
        <v>3152.8</v>
      </c>
      <c r="D87" s="24">
        <f t="shared" si="54"/>
        <v>4.4000000000000909</v>
      </c>
      <c r="E87">
        <v>138380.60999999999</v>
      </c>
      <c r="F87" s="26">
        <f t="shared" si="46"/>
        <v>36.904594673788466</v>
      </c>
      <c r="H87" s="34" t="s">
        <v>30</v>
      </c>
      <c r="I87" s="33">
        <v>3177.5</v>
      </c>
      <c r="J87" s="33">
        <v>3184.3</v>
      </c>
      <c r="K87" s="24">
        <f t="shared" si="55"/>
        <v>6.8000000000001819</v>
      </c>
      <c r="L87">
        <v>44185.55</v>
      </c>
      <c r="M87" s="26">
        <f t="shared" si="47"/>
        <v>7.6248135465665596</v>
      </c>
      <c r="O87" s="34" t="s">
        <v>30</v>
      </c>
      <c r="P87" s="33">
        <v>3164.9</v>
      </c>
      <c r="Q87" s="33">
        <v>3165.4</v>
      </c>
      <c r="R87" s="24">
        <f t="shared" si="56"/>
        <v>0.5</v>
      </c>
      <c r="S87">
        <v>1629.42</v>
      </c>
      <c r="T87" s="26">
        <f t="shared" si="48"/>
        <v>3.8240266822759184</v>
      </c>
      <c r="V87" s="34" t="s">
        <v>30</v>
      </c>
      <c r="W87" s="33">
        <v>3157.5</v>
      </c>
      <c r="X87" s="33">
        <v>3164</v>
      </c>
      <c r="Y87" s="24">
        <f t="shared" si="57"/>
        <v>6.5</v>
      </c>
      <c r="Z87">
        <v>19747.2</v>
      </c>
      <c r="AA87" s="26">
        <f t="shared" si="49"/>
        <v>3.5649220959340426</v>
      </c>
    </row>
    <row r="88" spans="1:27" ht="16" thickBot="1" x14ac:dyDescent="0.25">
      <c r="A88" s="29" t="s">
        <v>24</v>
      </c>
      <c r="B88" s="30">
        <v>3146.2</v>
      </c>
      <c r="C88" s="30">
        <v>3174.9</v>
      </c>
      <c r="D88" s="30">
        <f t="shared" si="54"/>
        <v>28.700000000000273</v>
      </c>
      <c r="E88">
        <v>72707.539999999994</v>
      </c>
      <c r="F88" s="31">
        <f t="shared" si="46"/>
        <v>2.972729752266448</v>
      </c>
      <c r="H88" s="29" t="s">
        <v>24</v>
      </c>
      <c r="I88" s="30">
        <v>3170.1</v>
      </c>
      <c r="J88" s="30">
        <v>3217.1</v>
      </c>
      <c r="K88" s="30">
        <f t="shared" si="55"/>
        <v>47</v>
      </c>
      <c r="L88">
        <v>65128</v>
      </c>
      <c r="M88" s="31">
        <f t="shared" si="47"/>
        <v>1.6260270249096991</v>
      </c>
      <c r="O88" s="29" t="s">
        <v>24</v>
      </c>
      <c r="P88" s="30">
        <v>3157.3</v>
      </c>
      <c r="Q88" s="30">
        <v>3186</v>
      </c>
      <c r="R88" s="30">
        <f t="shared" si="56"/>
        <v>28.699999999999818</v>
      </c>
      <c r="S88">
        <v>28758.59</v>
      </c>
      <c r="T88" s="31">
        <f t="shared" si="48"/>
        <v>1.1758273780990762</v>
      </c>
      <c r="V88" s="29" t="s">
        <v>24</v>
      </c>
      <c r="W88" s="30">
        <v>3151</v>
      </c>
      <c r="X88" s="30">
        <v>3197</v>
      </c>
      <c r="Y88" s="30">
        <f t="shared" si="57"/>
        <v>46</v>
      </c>
      <c r="Z88">
        <v>40240.1</v>
      </c>
      <c r="AA88" s="31">
        <f t="shared" si="49"/>
        <v>1.0265003344578409</v>
      </c>
    </row>
    <row r="89" spans="1:27" x14ac:dyDescent="0.2">
      <c r="A89" s="21" t="s">
        <v>25</v>
      </c>
      <c r="B89" s="22"/>
      <c r="C89" s="21"/>
      <c r="D89" s="21"/>
      <c r="E89" s="21"/>
      <c r="F89" s="32">
        <f>F80/F79</f>
        <v>1.5487185495143716</v>
      </c>
      <c r="H89" s="21" t="s">
        <v>25</v>
      </c>
      <c r="I89" s="22"/>
      <c r="J89" s="21"/>
      <c r="K89" s="21"/>
      <c r="L89" s="21"/>
      <c r="M89" s="32">
        <f>M80/M79</f>
        <v>4.5986324340834637</v>
      </c>
      <c r="O89" s="21" t="s">
        <v>25</v>
      </c>
      <c r="P89" s="22"/>
      <c r="Q89" s="21"/>
      <c r="R89" s="21"/>
      <c r="S89" s="21"/>
      <c r="T89" s="32">
        <f>T80/T79</f>
        <v>0</v>
      </c>
      <c r="V89" s="21" t="s">
        <v>25</v>
      </c>
      <c r="W89" s="22"/>
      <c r="X89" s="21"/>
      <c r="Y89" s="21"/>
      <c r="Z89" s="21"/>
      <c r="AA89" s="32">
        <f>AA80/AA79</f>
        <v>0</v>
      </c>
    </row>
    <row r="90" spans="1:27" x14ac:dyDescent="0.2">
      <c r="A90" s="23" t="s">
        <v>26</v>
      </c>
      <c r="B90" s="33"/>
      <c r="C90" s="34"/>
      <c r="D90" s="34"/>
      <c r="E90" s="34"/>
      <c r="F90" s="35">
        <f>F80/F78</f>
        <v>4.5386643914803862E-2</v>
      </c>
      <c r="H90" s="23" t="s">
        <v>26</v>
      </c>
      <c r="I90" s="33"/>
      <c r="J90" s="34"/>
      <c r="K90" s="34"/>
      <c r="L90" s="34"/>
      <c r="M90" s="35">
        <f>M80/M78</f>
        <v>9.1078833617426802E-2</v>
      </c>
      <c r="O90" s="23" t="s">
        <v>26</v>
      </c>
      <c r="P90" s="33"/>
      <c r="Q90" s="34"/>
      <c r="R90" s="34"/>
      <c r="S90" s="34"/>
      <c r="T90" s="35">
        <f>T80/T78</f>
        <v>0</v>
      </c>
      <c r="V90" s="23" t="s">
        <v>26</v>
      </c>
      <c r="W90" s="33"/>
      <c r="X90" s="34"/>
      <c r="Y90" s="34"/>
      <c r="Z90" s="34"/>
      <c r="AA90" s="35">
        <f>AA80/AA78</f>
        <v>0</v>
      </c>
    </row>
    <row r="91" spans="1:27" x14ac:dyDescent="0.2">
      <c r="A91" s="36" t="s">
        <v>27</v>
      </c>
      <c r="B91" s="24"/>
      <c r="C91" s="23"/>
      <c r="D91" s="23"/>
      <c r="E91" s="23"/>
      <c r="F91" s="26">
        <f>F80/F85</f>
        <v>0.16664963816506609</v>
      </c>
      <c r="H91" s="36" t="s">
        <v>27</v>
      </c>
      <c r="I91" s="24"/>
      <c r="J91" s="23"/>
      <c r="K91" s="23"/>
      <c r="L91" s="23"/>
      <c r="M91" s="26">
        <f>M80/M85</f>
        <v>0.22967950436408144</v>
      </c>
      <c r="O91" s="36" t="s">
        <v>27</v>
      </c>
      <c r="P91" s="24"/>
      <c r="Q91" s="23"/>
      <c r="R91" s="23"/>
      <c r="S91" s="23"/>
      <c r="T91" s="26">
        <f>T80/T85</f>
        <v>0</v>
      </c>
      <c r="V91" s="36" t="s">
        <v>27</v>
      </c>
      <c r="W91" s="24"/>
      <c r="X91" s="23"/>
      <c r="Y91" s="23"/>
      <c r="Z91" s="23"/>
      <c r="AA91" s="26">
        <f>AA80/AA85</f>
        <v>0</v>
      </c>
    </row>
    <row r="93" spans="1:27" ht="16" thickBot="1" x14ac:dyDescent="0.25">
      <c r="A93" s="17" t="s">
        <v>11</v>
      </c>
      <c r="B93" s="18">
        <v>10</v>
      </c>
      <c r="C93" s="17"/>
      <c r="D93" s="19"/>
      <c r="E93" s="20"/>
      <c r="F93" s="17"/>
      <c r="H93" s="17" t="s">
        <v>11</v>
      </c>
      <c r="I93" s="18">
        <v>9</v>
      </c>
      <c r="J93" s="17"/>
      <c r="K93" s="19"/>
      <c r="L93" s="20"/>
      <c r="M93" s="17"/>
      <c r="O93" s="17" t="s">
        <v>11</v>
      </c>
      <c r="P93" s="18">
        <v>20</v>
      </c>
      <c r="Q93" s="17"/>
      <c r="R93" s="19"/>
      <c r="S93" s="20"/>
      <c r="T93" s="17"/>
      <c r="V93" s="17" t="s">
        <v>11</v>
      </c>
      <c r="W93" s="18">
        <v>19</v>
      </c>
      <c r="X93" s="17"/>
      <c r="Y93" s="19"/>
      <c r="Z93" s="20"/>
      <c r="AA93" s="17"/>
    </row>
    <row r="94" spans="1:27" x14ac:dyDescent="0.2">
      <c r="A94" s="21" t="s">
        <v>12</v>
      </c>
      <c r="B94" s="47" t="s">
        <v>33</v>
      </c>
      <c r="C94" s="48" t="s">
        <v>34</v>
      </c>
      <c r="D94" s="48" t="s">
        <v>35</v>
      </c>
      <c r="E94" s="21" t="s">
        <v>13</v>
      </c>
      <c r="F94" s="21" t="s">
        <v>14</v>
      </c>
      <c r="H94" s="21" t="s">
        <v>12</v>
      </c>
      <c r="I94" s="47" t="s">
        <v>33</v>
      </c>
      <c r="J94" s="48" t="s">
        <v>34</v>
      </c>
      <c r="K94" s="48" t="s">
        <v>35</v>
      </c>
      <c r="L94" s="21" t="s">
        <v>13</v>
      </c>
      <c r="M94" s="21" t="s">
        <v>14</v>
      </c>
      <c r="O94" s="21" t="s">
        <v>12</v>
      </c>
      <c r="P94" s="47" t="s">
        <v>33</v>
      </c>
      <c r="Q94" s="48" t="s">
        <v>34</v>
      </c>
      <c r="R94" s="48" t="s">
        <v>35</v>
      </c>
      <c r="S94" s="21" t="s">
        <v>13</v>
      </c>
      <c r="T94" s="21" t="s">
        <v>14</v>
      </c>
      <c r="V94" s="21" t="s">
        <v>12</v>
      </c>
      <c r="W94" s="47" t="s">
        <v>33</v>
      </c>
      <c r="X94" s="48" t="s">
        <v>34</v>
      </c>
      <c r="Y94" s="48" t="s">
        <v>35</v>
      </c>
      <c r="Z94" s="21" t="s">
        <v>13</v>
      </c>
      <c r="AA94" s="21" t="s">
        <v>14</v>
      </c>
    </row>
    <row r="95" spans="1:27" x14ac:dyDescent="0.2">
      <c r="A95" s="21"/>
      <c r="B95" s="22"/>
      <c r="C95" s="21"/>
      <c r="D95" s="21"/>
      <c r="E95" s="21"/>
      <c r="F95" s="21"/>
      <c r="H95" s="21"/>
      <c r="I95" s="22"/>
      <c r="J95" s="21"/>
      <c r="K95" s="21"/>
      <c r="L95" s="21"/>
      <c r="M95" s="21"/>
      <c r="O95" s="21"/>
      <c r="P95" s="22"/>
      <c r="Q95" s="21"/>
      <c r="R95" s="21"/>
      <c r="S95" s="21"/>
      <c r="T95" s="21"/>
      <c r="V95" s="21"/>
      <c r="W95" s="22"/>
      <c r="X95" s="21"/>
      <c r="Y95" s="21"/>
      <c r="Z95" s="21"/>
      <c r="AA95" s="21"/>
    </row>
    <row r="96" spans="1:27" x14ac:dyDescent="0.2">
      <c r="A96" s="23" t="s">
        <v>32</v>
      </c>
      <c r="B96" s="24">
        <v>3263.2</v>
      </c>
      <c r="C96" s="23">
        <v>3307.4</v>
      </c>
      <c r="D96" s="24">
        <f t="shared" ref="D96:D100" si="58">C96-B96</f>
        <v>44.200000000000273</v>
      </c>
      <c r="E96">
        <v>1042940.11</v>
      </c>
      <c r="F96" s="26">
        <f>(E96/$B$13)/(D96/1000)</f>
        <v>27.688216131869012</v>
      </c>
      <c r="H96" s="23" t="s">
        <v>32</v>
      </c>
      <c r="I96" s="24">
        <v>3274.5</v>
      </c>
      <c r="J96" s="23">
        <v>3311.2</v>
      </c>
      <c r="K96" s="24">
        <f>J96-I96</f>
        <v>36.699999999999818</v>
      </c>
      <c r="L96">
        <v>188634.44</v>
      </c>
      <c r="M96" s="26">
        <f>(L96/$B$13)/(K96/1000)</f>
        <v>6.0313259337342258</v>
      </c>
      <c r="O96" s="23" t="s">
        <v>32</v>
      </c>
      <c r="P96" s="24">
        <v>3278.6</v>
      </c>
      <c r="Q96" s="23">
        <v>3328.6</v>
      </c>
      <c r="R96" s="24">
        <f>Q96-P96</f>
        <v>50</v>
      </c>
      <c r="S96">
        <v>1468483.2</v>
      </c>
      <c r="T96" s="26">
        <f>(S96/$B$13)/(R96/1000)</f>
        <v>34.463299451792189</v>
      </c>
      <c r="V96" s="23" t="s">
        <v>32</v>
      </c>
      <c r="W96" s="24">
        <v>3280.5</v>
      </c>
      <c r="X96" s="23">
        <v>3327.6</v>
      </c>
      <c r="Y96" s="24">
        <f>X96-W96</f>
        <v>47.099999999999909</v>
      </c>
      <c r="Z96">
        <v>1204076.1399999999</v>
      </c>
      <c r="AA96" s="26">
        <f>(Z96/$B$13)/(Y96/1000)</f>
        <v>29.997904552153191</v>
      </c>
    </row>
    <row r="97" spans="1:27" x14ac:dyDescent="0.2">
      <c r="A97" s="23" t="s">
        <v>15</v>
      </c>
      <c r="B97" s="24">
        <v>3159.9</v>
      </c>
      <c r="C97" s="24">
        <v>3261.3</v>
      </c>
      <c r="D97" s="24">
        <f t="shared" si="58"/>
        <v>101.40000000000009</v>
      </c>
      <c r="E97">
        <v>1281856.95</v>
      </c>
      <c r="F97" s="26">
        <f t="shared" ref="F97:F107" si="59">(E97/$B$13)/(D97/1000)</f>
        <v>14.834041271679201</v>
      </c>
      <c r="H97" s="23" t="s">
        <v>15</v>
      </c>
      <c r="I97" s="24">
        <v>3167.1</v>
      </c>
      <c r="J97" s="24">
        <v>3613.8</v>
      </c>
      <c r="K97" s="24">
        <f>J97-I97</f>
        <v>446.70000000000027</v>
      </c>
      <c r="L97">
        <v>1153861.77</v>
      </c>
      <c r="M97" s="26">
        <f t="shared" ref="M97:M107" si="60">(L97/$B$13)/(K97/1000)</f>
        <v>3.0310681952635568</v>
      </c>
      <c r="O97" s="23" t="s">
        <v>15</v>
      </c>
      <c r="P97" s="24">
        <v>3164.4</v>
      </c>
      <c r="Q97" s="24">
        <v>3363.4</v>
      </c>
      <c r="R97" s="24">
        <f>Q97-P97</f>
        <v>199</v>
      </c>
      <c r="S97">
        <v>3790389.15</v>
      </c>
      <c r="T97" s="26">
        <f t="shared" ref="T97:T107" si="61">(S97/$B$13)/(R97/1000)</f>
        <v>22.350569798904825</v>
      </c>
      <c r="V97" s="23" t="s">
        <v>15</v>
      </c>
      <c r="W97" s="24">
        <v>3156.8</v>
      </c>
      <c r="X97" s="24">
        <v>3300.1</v>
      </c>
      <c r="Y97" s="24">
        <f>X97-W97</f>
        <v>143.29999999999973</v>
      </c>
      <c r="Z97">
        <v>2053027.51</v>
      </c>
      <c r="AA97" s="26">
        <f t="shared" ref="AA97:AA107" si="62">(Z97/$B$13)/(Y97/1000)</f>
        <v>16.811499577526828</v>
      </c>
    </row>
    <row r="98" spans="1:27" x14ac:dyDescent="0.2">
      <c r="A98" s="23" t="s">
        <v>16</v>
      </c>
      <c r="B98" s="24">
        <v>3154.9</v>
      </c>
      <c r="C98" s="24">
        <v>3243.9</v>
      </c>
      <c r="D98" s="24">
        <f t="shared" si="58"/>
        <v>89</v>
      </c>
      <c r="E98">
        <v>26715.5</v>
      </c>
      <c r="F98" s="26">
        <f t="shared" si="59"/>
        <v>0.35223391969467011</v>
      </c>
      <c r="H98" s="23" t="s">
        <v>16</v>
      </c>
      <c r="I98" s="24">
        <v>3161.3</v>
      </c>
      <c r="J98" s="24">
        <v>3271.2</v>
      </c>
      <c r="K98" s="24">
        <f t="shared" ref="K98:K100" si="63">J98-I98</f>
        <v>109.89999999999964</v>
      </c>
      <c r="L98">
        <v>9669.2999999999993</v>
      </c>
      <c r="M98" s="26">
        <f t="shared" si="60"/>
        <v>0.1032417168590596</v>
      </c>
      <c r="O98" s="23" t="s">
        <v>16</v>
      </c>
      <c r="P98" s="24">
        <v>3166.7</v>
      </c>
      <c r="Q98" s="24">
        <v>3262.9</v>
      </c>
      <c r="R98" s="24">
        <f t="shared" ref="R98:R100" si="64">Q98-P98</f>
        <v>96.200000000000273</v>
      </c>
      <c r="S98">
        <v>29968.68</v>
      </c>
      <c r="T98" s="26">
        <f t="shared" si="61"/>
        <v>0.36555305520555603</v>
      </c>
      <c r="V98" s="23" t="s">
        <v>16</v>
      </c>
      <c r="W98" s="24">
        <v>3161.2</v>
      </c>
      <c r="X98" s="24">
        <v>3277.4</v>
      </c>
      <c r="Y98" s="24">
        <f t="shared" ref="Y98:Y100" si="65">X98-W98</f>
        <v>116.20000000000027</v>
      </c>
      <c r="Z98">
        <v>33088.76</v>
      </c>
      <c r="AA98" s="26">
        <f t="shared" si="62"/>
        <v>0.33414290179150108</v>
      </c>
    </row>
    <row r="99" spans="1:27" x14ac:dyDescent="0.2">
      <c r="A99" s="23" t="s">
        <v>17</v>
      </c>
      <c r="B99" s="24">
        <v>4872.3999999999996</v>
      </c>
      <c r="C99" s="24">
        <v>4986.8999999999996</v>
      </c>
      <c r="D99" s="24">
        <f t="shared" si="58"/>
        <v>114.5</v>
      </c>
      <c r="E99">
        <v>76308.679999999993</v>
      </c>
      <c r="F99" s="26">
        <f t="shared" si="59"/>
        <v>0.78203525151059639</v>
      </c>
      <c r="H99" s="23" t="s">
        <v>17</v>
      </c>
      <c r="I99" s="24">
        <v>4793.6000000000004</v>
      </c>
      <c r="J99" s="24">
        <v>4870.3999999999996</v>
      </c>
      <c r="K99" s="24">
        <f t="shared" si="63"/>
        <v>76.799999999999272</v>
      </c>
      <c r="L99">
        <v>16920.830000000002</v>
      </c>
      <c r="M99" s="26">
        <f t="shared" si="60"/>
        <v>0.25853438825183739</v>
      </c>
      <c r="O99" s="23" t="s">
        <v>17</v>
      </c>
      <c r="P99" s="24"/>
      <c r="Q99" s="24"/>
      <c r="R99" s="24"/>
      <c r="S99" s="25"/>
      <c r="T99" s="26"/>
      <c r="V99" s="23" t="s">
        <v>17</v>
      </c>
      <c r="W99" s="24"/>
      <c r="X99" s="24"/>
      <c r="Y99" s="24"/>
      <c r="Z99" s="25"/>
      <c r="AA99" s="26"/>
    </row>
    <row r="100" spans="1:27" x14ac:dyDescent="0.2">
      <c r="A100" s="23" t="s">
        <v>18</v>
      </c>
      <c r="B100" s="24">
        <v>3160</v>
      </c>
      <c r="C100" s="24">
        <v>3307.8</v>
      </c>
      <c r="D100" s="24">
        <f t="shared" si="58"/>
        <v>147.80000000000018</v>
      </c>
      <c r="E100">
        <v>1936838.99</v>
      </c>
      <c r="F100" s="26">
        <f t="shared" si="59"/>
        <v>15.377189298636035</v>
      </c>
      <c r="H100" s="23" t="s">
        <v>18</v>
      </c>
      <c r="I100" s="24">
        <v>3128.8</v>
      </c>
      <c r="J100" s="24">
        <v>3263.2</v>
      </c>
      <c r="K100" s="24">
        <f t="shared" si="63"/>
        <v>134.39999999999964</v>
      </c>
      <c r="L100">
        <v>222051.68</v>
      </c>
      <c r="M100" s="26">
        <f t="shared" si="60"/>
        <v>1.9387091953389439</v>
      </c>
      <c r="O100" s="23" t="s">
        <v>18</v>
      </c>
      <c r="P100" s="24">
        <v>3155.7</v>
      </c>
      <c r="Q100" s="24">
        <v>3256.8</v>
      </c>
      <c r="R100" s="24">
        <f t="shared" si="64"/>
        <v>101.10000000000036</v>
      </c>
      <c r="S100">
        <v>1032054.39</v>
      </c>
      <c r="T100" s="26">
        <f t="shared" si="61"/>
        <v>11.978689439790291</v>
      </c>
      <c r="V100" s="23" t="s">
        <v>18</v>
      </c>
      <c r="W100" s="24">
        <v>3163.6</v>
      </c>
      <c r="X100" s="24">
        <v>3247.1</v>
      </c>
      <c r="Y100" s="24">
        <f t="shared" si="65"/>
        <v>83.5</v>
      </c>
      <c r="Z100">
        <v>399101.74</v>
      </c>
      <c r="AA100" s="26">
        <f t="shared" si="62"/>
        <v>5.6086071503299912</v>
      </c>
    </row>
    <row r="101" spans="1:27" x14ac:dyDescent="0.2">
      <c r="A101" s="23" t="s">
        <v>19</v>
      </c>
      <c r="B101" s="24">
        <v>4959.7</v>
      </c>
      <c r="C101" s="24">
        <v>5005</v>
      </c>
      <c r="D101" s="24">
        <f>C101-B101</f>
        <v>45.300000000000182</v>
      </c>
      <c r="E101">
        <v>5595234.6799999997</v>
      </c>
      <c r="F101" s="26">
        <f t="shared" si="59"/>
        <v>144.93657035451767</v>
      </c>
      <c r="H101" s="23" t="s">
        <v>19</v>
      </c>
      <c r="I101" s="24">
        <v>4875.8999999999996</v>
      </c>
      <c r="J101" s="24">
        <v>4938</v>
      </c>
      <c r="K101" s="24">
        <f>J101-I101</f>
        <v>62.100000000000364</v>
      </c>
      <c r="L101">
        <v>1906394.27</v>
      </c>
      <c r="M101" s="26">
        <f t="shared" si="60"/>
        <v>36.022927116345258</v>
      </c>
      <c r="O101" s="23" t="s">
        <v>19</v>
      </c>
      <c r="P101" s="24">
        <v>5072.7</v>
      </c>
      <c r="Q101" s="24">
        <v>5120.2</v>
      </c>
      <c r="R101" s="24">
        <f>Q101-P101</f>
        <v>47.5</v>
      </c>
      <c r="S101">
        <v>3694060.96</v>
      </c>
      <c r="T101" s="26">
        <f t="shared" si="61"/>
        <v>91.257448901700215</v>
      </c>
      <c r="V101" s="23" t="s">
        <v>19</v>
      </c>
      <c r="W101" s="24">
        <v>4257.7</v>
      </c>
      <c r="X101" s="24">
        <v>4286</v>
      </c>
      <c r="Y101" s="24">
        <f>X101-W101</f>
        <v>28.300000000000182</v>
      </c>
      <c r="Z101">
        <v>840165.93</v>
      </c>
      <c r="AA101" s="26">
        <f t="shared" si="62"/>
        <v>34.836659712156901</v>
      </c>
    </row>
    <row r="102" spans="1:27" x14ac:dyDescent="0.2">
      <c r="A102" s="23" t="s">
        <v>20</v>
      </c>
      <c r="B102" s="27">
        <v>3159.1</v>
      </c>
      <c r="C102" s="27">
        <v>3305.1</v>
      </c>
      <c r="D102" s="27">
        <f>C102-B102</f>
        <v>146</v>
      </c>
      <c r="E102">
        <v>131070.15</v>
      </c>
      <c r="F102" s="26">
        <f t="shared" si="59"/>
        <v>1.0534376019879392</v>
      </c>
      <c r="H102" s="23" t="s">
        <v>20</v>
      </c>
      <c r="I102" s="27">
        <v>3158.1</v>
      </c>
      <c r="J102" s="27">
        <v>3413.5</v>
      </c>
      <c r="K102" s="27">
        <f>J102-I102</f>
        <v>255.40000000000009</v>
      </c>
      <c r="L102">
        <v>64636.49</v>
      </c>
      <c r="M102" s="26">
        <f t="shared" si="60"/>
        <v>0.29697148268325174</v>
      </c>
      <c r="O102" s="23" t="s">
        <v>20</v>
      </c>
      <c r="P102" s="27">
        <v>3164.8</v>
      </c>
      <c r="Q102" s="27">
        <v>3290.7</v>
      </c>
      <c r="R102" s="27">
        <f>Q102-P102</f>
        <v>125.89999999999964</v>
      </c>
      <c r="S102">
        <v>206942.61</v>
      </c>
      <c r="T102" s="26">
        <f t="shared" si="61"/>
        <v>1.928777217968888</v>
      </c>
      <c r="V102" s="23" t="s">
        <v>20</v>
      </c>
      <c r="W102" s="27">
        <v>3155.6</v>
      </c>
      <c r="X102" s="27">
        <v>3323.7</v>
      </c>
      <c r="Y102" s="27">
        <f>X102-W102</f>
        <v>168.09999999999991</v>
      </c>
      <c r="Z102">
        <v>150774.15</v>
      </c>
      <c r="AA102" s="26">
        <f t="shared" si="62"/>
        <v>1.0524877528700973</v>
      </c>
    </row>
    <row r="103" spans="1:27" x14ac:dyDescent="0.2">
      <c r="A103" s="23" t="s">
        <v>22</v>
      </c>
      <c r="B103" s="24">
        <v>4904.6000000000004</v>
      </c>
      <c r="C103" s="24">
        <v>5047.8999999999996</v>
      </c>
      <c r="D103" s="24">
        <f t="shared" ref="D103:D107" si="66">C103-B103</f>
        <v>143.29999999999927</v>
      </c>
      <c r="E103">
        <v>750974.43</v>
      </c>
      <c r="F103" s="26">
        <f t="shared" si="59"/>
        <v>6.1494579352609318</v>
      </c>
      <c r="H103" s="23" t="s">
        <v>22</v>
      </c>
      <c r="I103" s="24">
        <v>5030.3</v>
      </c>
      <c r="J103" s="24">
        <v>5211.8</v>
      </c>
      <c r="K103" s="24">
        <f t="shared" ref="K103:K107" si="67">J103-I103</f>
        <v>181.5</v>
      </c>
      <c r="L103">
        <v>4995543.3099999996</v>
      </c>
      <c r="M103" s="26">
        <f t="shared" si="60"/>
        <v>32.297133208826828</v>
      </c>
      <c r="O103" s="23" t="s">
        <v>22</v>
      </c>
      <c r="P103" s="24">
        <v>5100.1000000000004</v>
      </c>
      <c r="Q103" s="24">
        <v>5341.2</v>
      </c>
      <c r="R103" s="24">
        <f t="shared" ref="R103:R107" si="68">Q103-P103</f>
        <v>241.09999999999945</v>
      </c>
      <c r="S103">
        <v>1401579.9</v>
      </c>
      <c r="T103" s="26">
        <f t="shared" si="61"/>
        <v>6.8214786762256292</v>
      </c>
      <c r="V103" s="23" t="s">
        <v>22</v>
      </c>
      <c r="W103" s="24">
        <v>4844.7</v>
      </c>
      <c r="X103" s="24">
        <v>5000.1000000000004</v>
      </c>
      <c r="Y103" s="24">
        <f t="shared" ref="Y103:Y107" si="69">X103-W103</f>
        <v>155.40000000000055</v>
      </c>
      <c r="Z103">
        <v>1745710.38</v>
      </c>
      <c r="AA103" s="26">
        <f t="shared" si="62"/>
        <v>13.181931647544278</v>
      </c>
    </row>
    <row r="104" spans="1:27" x14ac:dyDescent="0.2">
      <c r="A104" s="23" t="s">
        <v>23</v>
      </c>
      <c r="B104" s="24">
        <v>3148</v>
      </c>
      <c r="C104" s="24">
        <v>3296.9</v>
      </c>
      <c r="D104" s="24">
        <f t="shared" si="66"/>
        <v>148.90000000000009</v>
      </c>
      <c r="E104">
        <v>447779.28</v>
      </c>
      <c r="F104" s="26">
        <f t="shared" si="59"/>
        <v>3.5288010298825001</v>
      </c>
      <c r="H104" s="23" t="s">
        <v>23</v>
      </c>
      <c r="I104" s="24">
        <v>3160.6</v>
      </c>
      <c r="J104" s="24">
        <v>3334</v>
      </c>
      <c r="K104" s="24">
        <f t="shared" si="67"/>
        <v>173.40000000000009</v>
      </c>
      <c r="L104">
        <v>101514.33</v>
      </c>
      <c r="M104" s="26">
        <f t="shared" si="60"/>
        <v>0.68696741094081704</v>
      </c>
      <c r="O104" s="23" t="s">
        <v>23</v>
      </c>
      <c r="P104" s="24">
        <v>3173.9</v>
      </c>
      <c r="Q104" s="24">
        <v>3383.8</v>
      </c>
      <c r="R104" s="24">
        <f t="shared" si="68"/>
        <v>209.90000000000009</v>
      </c>
      <c r="S104">
        <v>735015.28</v>
      </c>
      <c r="T104" s="26">
        <f t="shared" si="61"/>
        <v>4.1090535829259762</v>
      </c>
      <c r="V104" s="23" t="s">
        <v>23</v>
      </c>
      <c r="W104" s="24">
        <v>3157.6</v>
      </c>
      <c r="X104" s="24">
        <v>3248.1</v>
      </c>
      <c r="Y104" s="24">
        <f t="shared" si="69"/>
        <v>90.5</v>
      </c>
      <c r="Z104">
        <v>662253.03</v>
      </c>
      <c r="AA104" s="26">
        <f t="shared" si="62"/>
        <v>8.58683762109459</v>
      </c>
    </row>
    <row r="105" spans="1:27" x14ac:dyDescent="0.2">
      <c r="A105" s="23" t="s">
        <v>21</v>
      </c>
      <c r="B105" s="24">
        <v>3178.1</v>
      </c>
      <c r="C105" s="24">
        <v>3563.1</v>
      </c>
      <c r="D105" s="24">
        <f t="shared" si="66"/>
        <v>385</v>
      </c>
      <c r="E105">
        <v>1247198.79</v>
      </c>
      <c r="F105" s="26">
        <f t="shared" si="59"/>
        <v>3.801305963114785</v>
      </c>
      <c r="H105" s="23" t="s">
        <v>21</v>
      </c>
      <c r="I105" s="24">
        <v>3165.3</v>
      </c>
      <c r="J105" s="24">
        <v>3482.5</v>
      </c>
      <c r="K105" s="24">
        <f t="shared" si="67"/>
        <v>317.19999999999982</v>
      </c>
      <c r="L105">
        <v>285424.59999999998</v>
      </c>
      <c r="M105" s="26">
        <f t="shared" si="60"/>
        <v>1.0558837302511284</v>
      </c>
      <c r="O105" s="23" t="s">
        <v>21</v>
      </c>
      <c r="P105" s="24">
        <v>3150.9</v>
      </c>
      <c r="Q105" s="24">
        <v>3506.9</v>
      </c>
      <c r="R105" s="24">
        <f t="shared" si="68"/>
        <v>356</v>
      </c>
      <c r="S105">
        <v>1638771.54</v>
      </c>
      <c r="T105" s="26">
        <f t="shared" si="61"/>
        <v>5.4016481351487977</v>
      </c>
      <c r="V105" s="23" t="s">
        <v>21</v>
      </c>
      <c r="W105" s="24">
        <v>3171.7</v>
      </c>
      <c r="X105" s="24">
        <v>3523.2</v>
      </c>
      <c r="Y105" s="24">
        <f t="shared" si="69"/>
        <v>351.5</v>
      </c>
      <c r="Z105">
        <v>1149868.81</v>
      </c>
      <c r="AA105" s="26">
        <f t="shared" si="62"/>
        <v>3.8386705443669276</v>
      </c>
    </row>
    <row r="106" spans="1:27" x14ac:dyDescent="0.2">
      <c r="A106" s="34" t="s">
        <v>30</v>
      </c>
      <c r="B106" s="33">
        <v>3085.6</v>
      </c>
      <c r="C106" s="33">
        <v>3087.5</v>
      </c>
      <c r="D106" s="24">
        <f t="shared" si="66"/>
        <v>1.9000000000000909</v>
      </c>
      <c r="E106">
        <v>70426.990000000005</v>
      </c>
      <c r="F106" s="26">
        <f t="shared" si="59"/>
        <v>43.495407295777575</v>
      </c>
      <c r="H106" s="34" t="s">
        <v>30</v>
      </c>
      <c r="I106" s="33">
        <v>3157.3</v>
      </c>
      <c r="J106" s="33">
        <v>3162.6</v>
      </c>
      <c r="K106" s="24">
        <f t="shared" si="67"/>
        <v>5.2999999999997272</v>
      </c>
      <c r="L106">
        <v>34955.279999999999</v>
      </c>
      <c r="M106" s="26">
        <f t="shared" si="60"/>
        <v>7.7391772119418718</v>
      </c>
      <c r="O106" s="34" t="s">
        <v>30</v>
      </c>
      <c r="P106" s="33">
        <v>3163.8</v>
      </c>
      <c r="Q106" s="33">
        <v>3164.5</v>
      </c>
      <c r="R106" s="24">
        <f t="shared" si="68"/>
        <v>0.6999999999998181</v>
      </c>
      <c r="S106">
        <v>2822.47</v>
      </c>
      <c r="T106" s="26">
        <f t="shared" si="61"/>
        <v>4.7313946022537881</v>
      </c>
      <c r="V106" s="34" t="s">
        <v>30</v>
      </c>
      <c r="W106" s="33">
        <v>3148.2</v>
      </c>
      <c r="X106" s="33">
        <v>3154.5</v>
      </c>
      <c r="Y106" s="24">
        <f t="shared" si="69"/>
        <v>6.3000000000001819</v>
      </c>
      <c r="Z106">
        <v>15844.51</v>
      </c>
      <c r="AA106" s="26">
        <f t="shared" si="62"/>
        <v>2.9511829902073372</v>
      </c>
    </row>
    <row r="107" spans="1:27" ht="16" thickBot="1" x14ac:dyDescent="0.25">
      <c r="A107" s="29" t="s">
        <v>24</v>
      </c>
      <c r="B107" s="30">
        <v>3157.5</v>
      </c>
      <c r="C107" s="30">
        <v>3192.4</v>
      </c>
      <c r="D107" s="30">
        <f t="shared" si="66"/>
        <v>34.900000000000091</v>
      </c>
      <c r="E107">
        <v>378946.7</v>
      </c>
      <c r="F107" s="31">
        <f t="shared" si="59"/>
        <v>12.741207191382388</v>
      </c>
      <c r="H107" s="29" t="s">
        <v>24</v>
      </c>
      <c r="I107" s="30">
        <v>3166</v>
      </c>
      <c r="J107" s="30">
        <v>3202.5</v>
      </c>
      <c r="K107" s="30">
        <f t="shared" si="67"/>
        <v>36.5</v>
      </c>
      <c r="L107">
        <v>58716.66</v>
      </c>
      <c r="M107" s="31">
        <f t="shared" si="60"/>
        <v>1.8876712205529989</v>
      </c>
      <c r="O107" s="29" t="s">
        <v>24</v>
      </c>
      <c r="P107" s="30">
        <v>3162.5</v>
      </c>
      <c r="Q107" s="30">
        <v>3195.9</v>
      </c>
      <c r="R107" s="30">
        <f t="shared" si="68"/>
        <v>33.400000000000091</v>
      </c>
      <c r="S107">
        <v>65598.210000000006</v>
      </c>
      <c r="T107" s="31">
        <f t="shared" si="61"/>
        <v>2.304641603760281</v>
      </c>
      <c r="V107" s="29" t="s">
        <v>24</v>
      </c>
      <c r="W107" s="30">
        <v>3175.2</v>
      </c>
      <c r="X107" s="30">
        <v>3225.2</v>
      </c>
      <c r="Y107" s="30">
        <f t="shared" si="69"/>
        <v>50</v>
      </c>
      <c r="Z107">
        <v>44978.78</v>
      </c>
      <c r="AA107" s="31">
        <f t="shared" si="62"/>
        <v>1.0555906694174517</v>
      </c>
    </row>
    <row r="108" spans="1:27" x14ac:dyDescent="0.2">
      <c r="A108" s="21" t="s">
        <v>25</v>
      </c>
      <c r="B108" s="22"/>
      <c r="C108" s="21"/>
      <c r="D108" s="21"/>
      <c r="E108" s="21"/>
      <c r="F108" s="32">
        <f>F99/F98</f>
        <v>2.2202156231532006</v>
      </c>
      <c r="H108" s="21" t="s">
        <v>25</v>
      </c>
      <c r="I108" s="22"/>
      <c r="J108" s="21"/>
      <c r="K108" s="21"/>
      <c r="L108" s="21"/>
      <c r="M108" s="32">
        <f>M99/M98</f>
        <v>2.5041659139083818</v>
      </c>
      <c r="O108" s="21" t="s">
        <v>25</v>
      </c>
      <c r="P108" s="22"/>
      <c r="Q108" s="21"/>
      <c r="R108" s="21"/>
      <c r="S108" s="21"/>
      <c r="T108" s="32">
        <f>T99/T98</f>
        <v>0</v>
      </c>
      <c r="V108" s="21" t="s">
        <v>25</v>
      </c>
      <c r="W108" s="22"/>
      <c r="X108" s="21"/>
      <c r="Y108" s="21"/>
      <c r="Z108" s="21"/>
      <c r="AA108" s="32">
        <f>AA99/AA98</f>
        <v>0</v>
      </c>
    </row>
    <row r="109" spans="1:27" x14ac:dyDescent="0.2">
      <c r="A109" s="23" t="s">
        <v>26</v>
      </c>
      <c r="B109" s="33"/>
      <c r="C109" s="34"/>
      <c r="D109" s="34"/>
      <c r="E109" s="34"/>
      <c r="F109" s="35">
        <f>F99/F97</f>
        <v>5.2718961555246545E-2</v>
      </c>
      <c r="H109" s="23" t="s">
        <v>26</v>
      </c>
      <c r="I109" s="33"/>
      <c r="J109" s="34"/>
      <c r="K109" s="34"/>
      <c r="L109" s="34"/>
      <c r="M109" s="35">
        <f>M99/M97</f>
        <v>8.5294810804927262E-2</v>
      </c>
      <c r="O109" s="23" t="s">
        <v>26</v>
      </c>
      <c r="P109" s="33"/>
      <c r="Q109" s="34"/>
      <c r="R109" s="34"/>
      <c r="S109" s="34"/>
      <c r="T109" s="35">
        <f>T99/T97</f>
        <v>0</v>
      </c>
      <c r="V109" s="23" t="s">
        <v>26</v>
      </c>
      <c r="W109" s="33"/>
      <c r="X109" s="34"/>
      <c r="Y109" s="34"/>
      <c r="Z109" s="34"/>
      <c r="AA109" s="35">
        <f>AA99/AA97</f>
        <v>0</v>
      </c>
    </row>
    <row r="110" spans="1:27" x14ac:dyDescent="0.2">
      <c r="A110" s="36" t="s">
        <v>27</v>
      </c>
      <c r="B110" s="24"/>
      <c r="C110" s="23"/>
      <c r="D110" s="23"/>
      <c r="E110" s="23"/>
      <c r="F110" s="26">
        <f>F99/F104</f>
        <v>0.22161500319462221</v>
      </c>
      <c r="H110" s="36" t="s">
        <v>27</v>
      </c>
      <c r="I110" s="24"/>
      <c r="J110" s="23"/>
      <c r="K110" s="23"/>
      <c r="L110" s="23"/>
      <c r="M110" s="26">
        <f>M99/M104</f>
        <v>0.37634156167287303</v>
      </c>
      <c r="O110" s="36" t="s">
        <v>27</v>
      </c>
      <c r="P110" s="24"/>
      <c r="Q110" s="23"/>
      <c r="R110" s="23"/>
      <c r="S110" s="23"/>
      <c r="T110" s="26">
        <f>T99/T104</f>
        <v>0</v>
      </c>
      <c r="V110" s="36" t="s">
        <v>27</v>
      </c>
      <c r="W110" s="24"/>
      <c r="X110" s="23"/>
      <c r="Y110" s="23"/>
      <c r="Z110" s="23"/>
      <c r="AA110" s="26">
        <f>AA99/AA104</f>
        <v>0</v>
      </c>
    </row>
  </sheetData>
  <mergeCells count="14">
    <mergeCell ref="Y3:Z3"/>
    <mergeCell ref="AA3:AB3"/>
    <mergeCell ref="AD44:AF44"/>
    <mergeCell ref="AH44:AJ44"/>
    <mergeCell ref="AD43:AJ43"/>
    <mergeCell ref="AC3:AD3"/>
    <mergeCell ref="AE3:AF3"/>
    <mergeCell ref="T2:X2"/>
    <mergeCell ref="U3:V3"/>
    <mergeCell ref="J2:K2"/>
    <mergeCell ref="L2:M2"/>
    <mergeCell ref="N2:O2"/>
    <mergeCell ref="P2:Q2"/>
    <mergeCell ref="W3:X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515BA-0B25-D446-BA62-84429F746E39}">
  <dimension ref="A3:X56"/>
  <sheetViews>
    <sheetView topLeftCell="E14" workbookViewId="0">
      <selection activeCell="N21" sqref="N21"/>
    </sheetView>
  </sheetViews>
  <sheetFormatPr baseColWidth="10" defaultRowHeight="15" x14ac:dyDescent="0.2"/>
  <sheetData>
    <row r="3" spans="1:24" s="49" customFormat="1" x14ac:dyDescent="0.2">
      <c r="A3" s="79" t="s">
        <v>62</v>
      </c>
      <c r="B3" s="79"/>
      <c r="C3" s="79"/>
      <c r="D3" s="79"/>
      <c r="E3" s="79"/>
      <c r="F3" s="79" t="s">
        <v>61</v>
      </c>
      <c r="G3" s="79"/>
      <c r="H3" s="79"/>
      <c r="I3" s="79"/>
      <c r="K3" s="49" t="s">
        <v>19</v>
      </c>
      <c r="P3" s="49" t="s">
        <v>22</v>
      </c>
      <c r="U3" s="79" t="s">
        <v>60</v>
      </c>
      <c r="V3" s="79"/>
      <c r="W3" s="79"/>
      <c r="X3" s="79"/>
    </row>
    <row r="4" spans="1:24" x14ac:dyDescent="0.2">
      <c r="A4" s="51"/>
      <c r="B4" s="51"/>
      <c r="C4" s="51"/>
      <c r="D4" s="51"/>
      <c r="E4" s="51"/>
      <c r="F4" s="51"/>
      <c r="G4" s="51"/>
      <c r="H4" s="51"/>
      <c r="I4" s="51"/>
      <c r="U4" s="51"/>
      <c r="V4" s="51"/>
      <c r="W4" s="51"/>
      <c r="X4" s="51"/>
    </row>
    <row r="5" spans="1:24" x14ac:dyDescent="0.2">
      <c r="A5" s="78" t="s">
        <v>41</v>
      </c>
      <c r="B5" s="78" t="s">
        <v>39</v>
      </c>
      <c r="C5" s="78" t="s">
        <v>40</v>
      </c>
      <c r="D5" s="78" t="s">
        <v>46</v>
      </c>
      <c r="E5" s="78"/>
      <c r="F5" s="78" t="s">
        <v>41</v>
      </c>
      <c r="G5" s="78" t="s">
        <v>39</v>
      </c>
      <c r="H5" s="78" t="s">
        <v>40</v>
      </c>
      <c r="I5" s="78" t="s">
        <v>46</v>
      </c>
      <c r="K5" s="62" t="s">
        <v>39</v>
      </c>
      <c r="L5" s="62" t="s">
        <v>41</v>
      </c>
      <c r="M5" s="62" t="s">
        <v>40</v>
      </c>
      <c r="N5" s="62" t="s">
        <v>46</v>
      </c>
      <c r="P5" s="62" t="s">
        <v>39</v>
      </c>
      <c r="Q5" s="62" t="s">
        <v>41</v>
      </c>
      <c r="R5" s="62" t="s">
        <v>40</v>
      </c>
      <c r="S5" s="62" t="s">
        <v>46</v>
      </c>
      <c r="U5" s="78" t="s">
        <v>39</v>
      </c>
      <c r="V5" s="78" t="s">
        <v>41</v>
      </c>
      <c r="W5" s="78" t="s">
        <v>40</v>
      </c>
      <c r="X5" s="78" t="s">
        <v>46</v>
      </c>
    </row>
    <row r="6" spans="1:24" x14ac:dyDescent="0.2">
      <c r="A6" s="26">
        <v>3.9347265113537708</v>
      </c>
      <c r="B6" s="26">
        <v>24.912176413461598</v>
      </c>
      <c r="C6" s="26">
        <v>36.080813399676224</v>
      </c>
      <c r="D6" s="26">
        <v>29.327961684917334</v>
      </c>
      <c r="F6" s="26">
        <v>1.2338016608071187</v>
      </c>
      <c r="G6" s="26">
        <v>10.524452522687843</v>
      </c>
      <c r="H6" s="26">
        <v>17.155169145567232</v>
      </c>
      <c r="I6" s="26">
        <v>15.801157926045873</v>
      </c>
      <c r="K6" s="26">
        <v>114.24828266665665</v>
      </c>
      <c r="L6" s="26">
        <v>30.714057955106178</v>
      </c>
      <c r="M6" s="26">
        <v>94.744508654042562</v>
      </c>
      <c r="N6" s="26">
        <v>19.256414369767942</v>
      </c>
      <c r="P6" s="26">
        <v>5.6217282542076399</v>
      </c>
      <c r="Q6" s="26">
        <v>37.829237221840437</v>
      </c>
      <c r="R6" s="26">
        <v>4.9748419118131553</v>
      </c>
      <c r="S6" s="26">
        <v>11.870087909576505</v>
      </c>
      <c r="U6" s="26">
        <v>37.644285294323076</v>
      </c>
      <c r="V6" s="26">
        <v>10.319498767277933</v>
      </c>
      <c r="W6" s="26">
        <v>6.1057473323493454</v>
      </c>
      <c r="X6" s="26">
        <v>3.542516582691845</v>
      </c>
    </row>
    <row r="7" spans="1:24" x14ac:dyDescent="0.2">
      <c r="A7" s="26">
        <v>15.25671712930472</v>
      </c>
      <c r="B7" s="26">
        <v>32.183915954864744</v>
      </c>
      <c r="C7" s="26">
        <v>33.487544655976016</v>
      </c>
      <c r="D7" s="26">
        <v>28.536021571873761</v>
      </c>
      <c r="F7" s="26">
        <v>8.2127982383150151</v>
      </c>
      <c r="G7" s="26">
        <v>16.706177661916065</v>
      </c>
      <c r="H7" s="26">
        <v>22.851815402304464</v>
      </c>
      <c r="I7" s="26">
        <v>13.958474271606516</v>
      </c>
      <c r="K7" s="26">
        <v>218.41042505921001</v>
      </c>
      <c r="L7" s="26">
        <v>43.757354078235664</v>
      </c>
      <c r="M7" s="26">
        <v>83.420963380571933</v>
      </c>
      <c r="N7" s="26">
        <v>28.449841155072981</v>
      </c>
      <c r="P7" s="26">
        <v>9.8216492896298266</v>
      </c>
      <c r="Q7" s="26">
        <v>34.255565517714778</v>
      </c>
      <c r="R7" s="26">
        <v>5.0781456733843244</v>
      </c>
      <c r="S7" s="26">
        <v>10.827660239094902</v>
      </c>
      <c r="U7" s="26">
        <v>29.967572210548983</v>
      </c>
      <c r="V7" s="26">
        <v>4.2519153643214844</v>
      </c>
      <c r="W7" s="26">
        <v>3.4240518160689506</v>
      </c>
      <c r="X7" s="26">
        <v>2.5535637418943167</v>
      </c>
    </row>
    <row r="8" spans="1:24" x14ac:dyDescent="0.2">
      <c r="A8" s="26">
        <v>4.9237988309502283</v>
      </c>
      <c r="B8" s="26">
        <v>28.87094607763521</v>
      </c>
      <c r="C8" s="26">
        <v>31.447512295121243</v>
      </c>
      <c r="D8" s="26">
        <v>30.539535344181679</v>
      </c>
      <c r="F8" s="26">
        <v>1.2263060132254886</v>
      </c>
      <c r="G8" s="26">
        <v>12.322311443807346</v>
      </c>
      <c r="H8" s="26">
        <v>14.062510985986529</v>
      </c>
      <c r="I8" s="26">
        <v>14.046060978645256</v>
      </c>
      <c r="K8" s="26">
        <v>146.22676144187659</v>
      </c>
      <c r="L8" s="26">
        <v>42.263685839480502</v>
      </c>
      <c r="M8" s="26">
        <v>129.97806753985986</v>
      </c>
      <c r="N8" s="26">
        <v>20.577302861022449</v>
      </c>
      <c r="P8" s="26">
        <v>5.5734402915906749</v>
      </c>
      <c r="Q8" s="26">
        <v>41.396729129348834</v>
      </c>
      <c r="R8" s="26">
        <v>5.3464855140742911</v>
      </c>
      <c r="S8" s="26">
        <v>10.887998211421122</v>
      </c>
      <c r="U8" s="26">
        <v>36.904594673788466</v>
      </c>
      <c r="V8" s="26">
        <v>9.6486712881808572</v>
      </c>
      <c r="W8" s="26">
        <v>9.9644419921688563</v>
      </c>
      <c r="X8" s="26">
        <v>3.3411409241381334</v>
      </c>
    </row>
    <row r="9" spans="1:24" x14ac:dyDescent="0.2">
      <c r="A9" s="26">
        <v>15.811869358675642</v>
      </c>
      <c r="B9" s="26">
        <v>27.688216131869012</v>
      </c>
      <c r="C9" s="26">
        <v>33.81957695516553</v>
      </c>
      <c r="D9" s="26">
        <v>28.897396636917215</v>
      </c>
      <c r="F9" s="26">
        <v>7.3284844044309692</v>
      </c>
      <c r="G9" s="26">
        <v>14.834041271679201</v>
      </c>
      <c r="H9" s="26">
        <v>18.774363655824089</v>
      </c>
      <c r="I9" s="26">
        <v>15.542190856159971</v>
      </c>
      <c r="K9" s="26">
        <v>144.93657035451767</v>
      </c>
      <c r="L9" s="26">
        <v>59.881456739309108</v>
      </c>
      <c r="M9" s="26">
        <v>85.970017606162543</v>
      </c>
      <c r="N9" s="26">
        <v>31.246106895339853</v>
      </c>
      <c r="P9" s="26">
        <v>6.1494579352609318</v>
      </c>
      <c r="Q9" s="26">
        <v>27.747593099185039</v>
      </c>
      <c r="R9" s="26">
        <v>4.9087775968728087</v>
      </c>
      <c r="S9" s="26">
        <v>16.657581873157525</v>
      </c>
      <c r="U9" s="26">
        <v>43.495407295777575</v>
      </c>
      <c r="V9" s="26">
        <v>7.6248135465665596</v>
      </c>
      <c r="W9" s="26">
        <v>3.8240266822759184</v>
      </c>
      <c r="X9" s="26">
        <v>3.5649220959340426</v>
      </c>
    </row>
    <row r="10" spans="1:24" x14ac:dyDescent="0.2">
      <c r="A10" s="26">
        <v>6.0313259337342258</v>
      </c>
      <c r="C10" s="26">
        <v>34.463299451792189</v>
      </c>
      <c r="D10" s="26">
        <v>29.997904552153191</v>
      </c>
      <c r="F10" s="26">
        <v>3.0310681952635568</v>
      </c>
      <c r="H10" s="26">
        <v>22.350569798904825</v>
      </c>
      <c r="I10" s="26">
        <v>16.811499577526828</v>
      </c>
      <c r="L10" s="26">
        <v>36.022927116345258</v>
      </c>
      <c r="M10" s="26">
        <v>91.257448901700215</v>
      </c>
      <c r="N10" s="26">
        <v>34.836659712156901</v>
      </c>
      <c r="Q10" s="26">
        <v>32.297133208826828</v>
      </c>
      <c r="R10" s="26">
        <v>6.8214786762256292</v>
      </c>
      <c r="S10" s="26">
        <v>13.181931647544278</v>
      </c>
      <c r="V10" s="26">
        <v>7.7391772119418718</v>
      </c>
      <c r="W10" s="26">
        <v>4.7313946022537881</v>
      </c>
      <c r="X10" s="26">
        <v>2.9511829902073372</v>
      </c>
    </row>
    <row r="11" spans="1:24" x14ac:dyDescent="0.2">
      <c r="G11" s="52">
        <f t="shared" ref="G11:H11" si="0">AVERAGE(G6:G10)</f>
        <v>13.596745725022615</v>
      </c>
      <c r="H11" s="52">
        <f t="shared" si="0"/>
        <v>19.03888579771743</v>
      </c>
      <c r="I11" s="52">
        <f>AVERAGE(I6:I10)</f>
        <v>15.231876721996889</v>
      </c>
    </row>
    <row r="13" spans="1:24" x14ac:dyDescent="0.2">
      <c r="A13" t="s">
        <v>63</v>
      </c>
      <c r="F13" t="s">
        <v>63</v>
      </c>
      <c r="J13" t="s">
        <v>63</v>
      </c>
    </row>
    <row r="14" spans="1:24" ht="16" thickBot="1" x14ac:dyDescent="0.25"/>
    <row r="15" spans="1:24" x14ac:dyDescent="0.2">
      <c r="A15" s="82"/>
      <c r="B15" s="82" t="s">
        <v>64</v>
      </c>
      <c r="C15" s="82" t="s">
        <v>65</v>
      </c>
      <c r="F15" s="82"/>
      <c r="G15" s="82" t="s">
        <v>64</v>
      </c>
      <c r="H15" s="82" t="s">
        <v>65</v>
      </c>
      <c r="J15" s="82"/>
      <c r="K15" s="82" t="s">
        <v>64</v>
      </c>
      <c r="L15" s="82" t="s">
        <v>65</v>
      </c>
    </row>
    <row r="16" spans="1:24" x14ac:dyDescent="0.2">
      <c r="A16" s="80" t="s">
        <v>9</v>
      </c>
      <c r="B16" s="80">
        <v>9.1916875528037174</v>
      </c>
      <c r="C16" s="80">
        <v>28.41381364445764</v>
      </c>
      <c r="F16" s="80" t="s">
        <v>9</v>
      </c>
      <c r="G16" s="80">
        <v>4.2064917024084298</v>
      </c>
      <c r="H16" s="80">
        <v>13.596745725022615</v>
      </c>
      <c r="J16" s="80" t="s">
        <v>9</v>
      </c>
      <c r="K16" s="80">
        <v>19.03888579771743</v>
      </c>
      <c r="L16" s="80">
        <v>15.231876721996889</v>
      </c>
    </row>
    <row r="17" spans="1:12" x14ac:dyDescent="0.2">
      <c r="A17" s="80" t="s">
        <v>66</v>
      </c>
      <c r="B17" s="80">
        <v>34.112447500840972</v>
      </c>
      <c r="C17" s="80">
        <v>9.0701988467240877</v>
      </c>
      <c r="F17" s="80" t="s">
        <v>66</v>
      </c>
      <c r="G17" s="80">
        <v>11.224335934431238</v>
      </c>
      <c r="H17" s="80">
        <v>7.4208784993993886</v>
      </c>
      <c r="J17" s="80" t="s">
        <v>66</v>
      </c>
      <c r="K17" s="80">
        <v>13.472087437306527</v>
      </c>
      <c r="L17" s="80">
        <v>1.4858242736745484</v>
      </c>
    </row>
    <row r="18" spans="1:12" x14ac:dyDescent="0.2">
      <c r="A18" s="80" t="s">
        <v>67</v>
      </c>
      <c r="B18" s="80">
        <v>5</v>
      </c>
      <c r="C18" s="80">
        <v>4</v>
      </c>
      <c r="F18" s="80" t="s">
        <v>67</v>
      </c>
      <c r="G18" s="80">
        <v>5</v>
      </c>
      <c r="H18" s="80">
        <v>4</v>
      </c>
      <c r="J18" s="80" t="s">
        <v>67</v>
      </c>
      <c r="K18" s="80">
        <v>5</v>
      </c>
      <c r="L18" s="80">
        <v>5</v>
      </c>
    </row>
    <row r="19" spans="1:12" x14ac:dyDescent="0.2">
      <c r="A19" s="80" t="s">
        <v>68</v>
      </c>
      <c r="B19" s="80">
        <v>0</v>
      </c>
      <c r="C19" s="80"/>
      <c r="F19" s="80" t="s">
        <v>68</v>
      </c>
      <c r="G19" s="80">
        <v>0</v>
      </c>
      <c r="H19" s="80"/>
      <c r="J19" s="80" t="s">
        <v>68</v>
      </c>
      <c r="K19" s="80">
        <v>0</v>
      </c>
      <c r="L19" s="80"/>
    </row>
    <row r="20" spans="1:12" x14ac:dyDescent="0.2">
      <c r="A20" s="80" t="s">
        <v>69</v>
      </c>
      <c r="B20" s="80">
        <v>6</v>
      </c>
      <c r="C20" s="80"/>
      <c r="F20" s="80" t="s">
        <v>69</v>
      </c>
      <c r="G20" s="80">
        <v>7</v>
      </c>
      <c r="H20" s="80"/>
      <c r="J20" s="80" t="s">
        <v>69</v>
      </c>
      <c r="K20" s="80">
        <v>5</v>
      </c>
      <c r="L20" s="80"/>
    </row>
    <row r="21" spans="1:12" x14ac:dyDescent="0.2">
      <c r="A21" s="80" t="s">
        <v>70</v>
      </c>
      <c r="B21" s="80">
        <v>-6.3755630274713004</v>
      </c>
      <c r="C21" s="80"/>
      <c r="F21" s="80" t="s">
        <v>70</v>
      </c>
      <c r="G21" s="80">
        <v>-4.6374668134366885</v>
      </c>
      <c r="H21" s="80"/>
      <c r="J21" s="80" t="s">
        <v>70</v>
      </c>
      <c r="K21" s="80">
        <v>2.2010678565135029</v>
      </c>
      <c r="L21" s="80"/>
    </row>
    <row r="22" spans="1:12" x14ac:dyDescent="0.2">
      <c r="A22" s="80" t="s">
        <v>71</v>
      </c>
      <c r="B22" s="80">
        <v>3.4988860469541139E-4</v>
      </c>
      <c r="C22" s="80"/>
      <c r="F22" s="80" t="s">
        <v>71</v>
      </c>
      <c r="G22" s="80">
        <v>1.1883397405662857E-3</v>
      </c>
      <c r="H22" s="80"/>
      <c r="J22" s="80" t="s">
        <v>71</v>
      </c>
      <c r="K22" s="80">
        <v>3.9493804191470153E-2</v>
      </c>
      <c r="L22" s="80"/>
    </row>
    <row r="23" spans="1:12" x14ac:dyDescent="0.2">
      <c r="A23" s="80" t="s">
        <v>72</v>
      </c>
      <c r="B23" s="80">
        <v>1.9431802805153031</v>
      </c>
      <c r="C23" s="80"/>
      <c r="F23" s="80" t="s">
        <v>72</v>
      </c>
      <c r="G23" s="80">
        <v>1.8945786050900073</v>
      </c>
      <c r="H23" s="80"/>
      <c r="J23" s="80" t="s">
        <v>72</v>
      </c>
      <c r="K23" s="80">
        <v>2.0150483733330233</v>
      </c>
      <c r="L23" s="80"/>
    </row>
    <row r="24" spans="1:12" x14ac:dyDescent="0.2">
      <c r="A24" s="80" t="s">
        <v>73</v>
      </c>
      <c r="B24" s="80">
        <v>6.9977720939082277E-4</v>
      </c>
      <c r="C24" s="80"/>
      <c r="F24" s="80" t="s">
        <v>73</v>
      </c>
      <c r="G24" s="80">
        <v>2.3766794811325713E-3</v>
      </c>
      <c r="H24" s="80"/>
      <c r="J24" s="80" t="s">
        <v>73</v>
      </c>
      <c r="K24" s="80">
        <v>7.8987608382940305E-2</v>
      </c>
      <c r="L24" s="80"/>
    </row>
    <row r="25" spans="1:12" ht="16" thickBot="1" x14ac:dyDescent="0.25">
      <c r="A25" s="81" t="s">
        <v>74</v>
      </c>
      <c r="B25" s="81">
        <v>2.4469118511449697</v>
      </c>
      <c r="C25" s="81"/>
      <c r="F25" s="81" t="s">
        <v>74</v>
      </c>
      <c r="G25" s="81">
        <v>2.3646242515927849</v>
      </c>
      <c r="H25" s="81"/>
      <c r="J25" s="81" t="s">
        <v>74</v>
      </c>
      <c r="K25" s="81">
        <v>2.570581835636315</v>
      </c>
      <c r="L25" s="81"/>
    </row>
    <row r="26" spans="1:12" x14ac:dyDescent="0.2">
      <c r="A26" t="s">
        <v>75</v>
      </c>
      <c r="B26" s="49" t="s">
        <v>76</v>
      </c>
      <c r="F26" t="s">
        <v>75</v>
      </c>
      <c r="G26" s="49" t="s">
        <v>76</v>
      </c>
    </row>
    <row r="28" spans="1:12" x14ac:dyDescent="0.2">
      <c r="A28" t="s">
        <v>63</v>
      </c>
      <c r="F28" t="s">
        <v>63</v>
      </c>
      <c r="J28" t="s">
        <v>63</v>
      </c>
    </row>
    <row r="29" spans="1:12" ht="16" thickBot="1" x14ac:dyDescent="0.25"/>
    <row r="30" spans="1:12" x14ac:dyDescent="0.2">
      <c r="A30" s="82"/>
      <c r="B30" s="82" t="s">
        <v>64</v>
      </c>
      <c r="C30" s="82" t="s">
        <v>65</v>
      </c>
      <c r="F30" s="82"/>
      <c r="G30" s="82" t="s">
        <v>64</v>
      </c>
      <c r="H30" s="82" t="s">
        <v>65</v>
      </c>
      <c r="J30" s="82"/>
      <c r="K30" s="82" t="s">
        <v>64</v>
      </c>
      <c r="L30" s="82" t="s">
        <v>65</v>
      </c>
    </row>
    <row r="31" spans="1:12" x14ac:dyDescent="0.2">
      <c r="A31" s="80" t="s">
        <v>9</v>
      </c>
      <c r="B31" s="80">
        <v>9.1916875528037174</v>
      </c>
      <c r="C31" s="80">
        <v>33.859749351546235</v>
      </c>
      <c r="F31" s="80" t="s">
        <v>9</v>
      </c>
      <c r="G31" s="80">
        <v>4.2064917024084298</v>
      </c>
      <c r="H31" s="80">
        <v>19.03888579771743</v>
      </c>
      <c r="J31" s="80" t="s">
        <v>9</v>
      </c>
      <c r="K31" s="80">
        <v>13.596745725022615</v>
      </c>
      <c r="L31" s="80">
        <v>15.231876721996889</v>
      </c>
    </row>
    <row r="32" spans="1:12" x14ac:dyDescent="0.2">
      <c r="A32" s="80" t="s">
        <v>66</v>
      </c>
      <c r="B32" s="80">
        <v>34.112447500840972</v>
      </c>
      <c r="C32" s="80">
        <v>2.814109000656968</v>
      </c>
      <c r="F32" s="80" t="s">
        <v>66</v>
      </c>
      <c r="G32" s="80">
        <v>11.224335934431238</v>
      </c>
      <c r="H32" s="80">
        <v>13.472087437306527</v>
      </c>
      <c r="J32" s="80" t="s">
        <v>66</v>
      </c>
      <c r="K32" s="80">
        <v>7.4208784993993886</v>
      </c>
      <c r="L32" s="80">
        <v>1.4858242736745484</v>
      </c>
    </row>
    <row r="33" spans="1:12" x14ac:dyDescent="0.2">
      <c r="A33" s="80" t="s">
        <v>67</v>
      </c>
      <c r="B33" s="80">
        <v>5</v>
      </c>
      <c r="C33" s="80">
        <v>5</v>
      </c>
      <c r="F33" s="80" t="s">
        <v>67</v>
      </c>
      <c r="G33" s="80">
        <v>5</v>
      </c>
      <c r="H33" s="80">
        <v>5</v>
      </c>
      <c r="J33" s="80" t="s">
        <v>67</v>
      </c>
      <c r="K33" s="80">
        <v>4</v>
      </c>
      <c r="L33" s="80">
        <v>5</v>
      </c>
    </row>
    <row r="34" spans="1:12" x14ac:dyDescent="0.2">
      <c r="A34" s="80" t="s">
        <v>68</v>
      </c>
      <c r="B34" s="80">
        <v>0</v>
      </c>
      <c r="C34" s="80"/>
      <c r="F34" s="80" t="s">
        <v>68</v>
      </c>
      <c r="G34" s="80">
        <v>0</v>
      </c>
      <c r="H34" s="80"/>
      <c r="J34" s="80" t="s">
        <v>68</v>
      </c>
      <c r="K34" s="80">
        <v>0</v>
      </c>
      <c r="L34" s="80"/>
    </row>
    <row r="35" spans="1:12" x14ac:dyDescent="0.2">
      <c r="A35" s="80" t="s">
        <v>69</v>
      </c>
      <c r="B35" s="80">
        <v>5</v>
      </c>
      <c r="C35" s="80"/>
      <c r="F35" s="80" t="s">
        <v>69</v>
      </c>
      <c r="G35" s="80">
        <v>8</v>
      </c>
      <c r="H35" s="80"/>
      <c r="J35" s="80" t="s">
        <v>69</v>
      </c>
      <c r="K35" s="80">
        <v>4</v>
      </c>
      <c r="L35" s="80"/>
    </row>
    <row r="36" spans="1:12" x14ac:dyDescent="0.2">
      <c r="A36" s="80" t="s">
        <v>70</v>
      </c>
      <c r="B36" s="80">
        <v>-9.0771732518693664</v>
      </c>
      <c r="C36" s="80"/>
      <c r="F36" s="80" t="s">
        <v>70</v>
      </c>
      <c r="G36" s="80">
        <v>-6.67389281493341</v>
      </c>
      <c r="H36" s="80"/>
      <c r="J36" s="80" t="s">
        <v>70</v>
      </c>
      <c r="K36" s="80">
        <v>-1.1145322137955005</v>
      </c>
      <c r="L36" s="80"/>
    </row>
    <row r="37" spans="1:12" x14ac:dyDescent="0.2">
      <c r="A37" s="80" t="s">
        <v>71</v>
      </c>
      <c r="B37" s="80">
        <v>1.3571966076309891E-4</v>
      </c>
      <c r="C37" s="80"/>
      <c r="F37" s="80" t="s">
        <v>71</v>
      </c>
      <c r="G37" s="80">
        <v>7.8439194919230725E-5</v>
      </c>
      <c r="H37" s="80"/>
      <c r="J37" s="80" t="s">
        <v>71</v>
      </c>
      <c r="K37" s="80">
        <v>0.16374874129287012</v>
      </c>
      <c r="L37" s="80"/>
    </row>
    <row r="38" spans="1:12" x14ac:dyDescent="0.2">
      <c r="A38" s="80" t="s">
        <v>72</v>
      </c>
      <c r="B38" s="80">
        <v>2.0150483733330233</v>
      </c>
      <c r="C38" s="80"/>
      <c r="F38" s="80" t="s">
        <v>72</v>
      </c>
      <c r="G38" s="80">
        <v>1.8595480375308981</v>
      </c>
      <c r="H38" s="80"/>
      <c r="J38" s="80" t="s">
        <v>72</v>
      </c>
      <c r="K38" s="80">
        <v>2.1318467863266499</v>
      </c>
      <c r="L38" s="80"/>
    </row>
    <row r="39" spans="1:12" x14ac:dyDescent="0.2">
      <c r="A39" s="80" t="s">
        <v>73</v>
      </c>
      <c r="B39" s="80">
        <v>2.7143932152619781E-4</v>
      </c>
      <c r="C39" s="80"/>
      <c r="F39" s="80" t="s">
        <v>73</v>
      </c>
      <c r="G39" s="80">
        <v>1.5687838983846145E-4</v>
      </c>
      <c r="H39" s="80"/>
      <c r="J39" s="80" t="s">
        <v>73</v>
      </c>
      <c r="K39" s="80">
        <v>0.32749748258574024</v>
      </c>
      <c r="L39" s="80"/>
    </row>
    <row r="40" spans="1:12" ht="16" thickBot="1" x14ac:dyDescent="0.25">
      <c r="A40" s="81" t="s">
        <v>74</v>
      </c>
      <c r="B40" s="81">
        <v>2.570581835636315</v>
      </c>
      <c r="C40" s="81"/>
      <c r="F40" s="81" t="s">
        <v>74</v>
      </c>
      <c r="G40" s="81">
        <v>2.3060041352041671</v>
      </c>
      <c r="H40" s="81"/>
      <c r="J40" s="81" t="s">
        <v>74</v>
      </c>
      <c r="K40" s="81">
        <v>2.7764451051977934</v>
      </c>
      <c r="L40" s="81"/>
    </row>
    <row r="41" spans="1:12" x14ac:dyDescent="0.2">
      <c r="A41" t="s">
        <v>75</v>
      </c>
      <c r="B41" s="49" t="s">
        <v>76</v>
      </c>
      <c r="F41" t="s">
        <v>75</v>
      </c>
      <c r="G41" s="49" t="s">
        <v>76</v>
      </c>
    </row>
    <row r="42" spans="1:12" x14ac:dyDescent="0.2">
      <c r="J42" t="s">
        <v>63</v>
      </c>
    </row>
    <row r="43" spans="1:12" ht="16" thickBot="1" x14ac:dyDescent="0.25">
      <c r="A43" t="s">
        <v>63</v>
      </c>
      <c r="F43" t="s">
        <v>63</v>
      </c>
    </row>
    <row r="44" spans="1:12" ht="16" thickBot="1" x14ac:dyDescent="0.25">
      <c r="J44" s="82"/>
      <c r="K44" s="82" t="s">
        <v>64</v>
      </c>
      <c r="L44" s="82" t="s">
        <v>65</v>
      </c>
    </row>
    <row r="45" spans="1:12" x14ac:dyDescent="0.2">
      <c r="A45" s="82"/>
      <c r="B45" s="82" t="s">
        <v>64</v>
      </c>
      <c r="C45" s="82" t="s">
        <v>65</v>
      </c>
      <c r="F45" s="82"/>
      <c r="G45" s="82" t="s">
        <v>64</v>
      </c>
      <c r="H45" s="82" t="s">
        <v>65</v>
      </c>
      <c r="J45" s="80" t="s">
        <v>9</v>
      </c>
      <c r="K45" s="80">
        <v>19.03888579771743</v>
      </c>
      <c r="L45" s="80">
        <v>13.596745725022615</v>
      </c>
    </row>
    <row r="46" spans="1:12" x14ac:dyDescent="0.2">
      <c r="A46" s="80" t="s">
        <v>9</v>
      </c>
      <c r="B46" s="80">
        <v>9.1916875528037174</v>
      </c>
      <c r="C46" s="80">
        <v>29.459763958008637</v>
      </c>
      <c r="F46" s="80" t="s">
        <v>9</v>
      </c>
      <c r="G46" s="80">
        <v>4.2064917024084298</v>
      </c>
      <c r="H46" s="80">
        <v>15.231876721996889</v>
      </c>
      <c r="J46" s="80" t="s">
        <v>66</v>
      </c>
      <c r="K46" s="80">
        <v>13.472087437306527</v>
      </c>
      <c r="L46" s="80">
        <v>7.4208784993993886</v>
      </c>
    </row>
    <row r="47" spans="1:12" x14ac:dyDescent="0.2">
      <c r="A47" s="80" t="s">
        <v>66</v>
      </c>
      <c r="B47" s="80">
        <v>34.112447500840972</v>
      </c>
      <c r="C47" s="80">
        <v>0.66060759610750985</v>
      </c>
      <c r="F47" s="80" t="s">
        <v>66</v>
      </c>
      <c r="G47" s="80">
        <v>11.224335934431238</v>
      </c>
      <c r="H47" s="80">
        <v>1.4858242736745484</v>
      </c>
      <c r="J47" s="80" t="s">
        <v>67</v>
      </c>
      <c r="K47" s="80">
        <v>5</v>
      </c>
      <c r="L47" s="80">
        <v>4</v>
      </c>
    </row>
    <row r="48" spans="1:12" x14ac:dyDescent="0.2">
      <c r="A48" s="80" t="s">
        <v>67</v>
      </c>
      <c r="B48" s="80">
        <v>5</v>
      </c>
      <c r="C48" s="80">
        <v>5</v>
      </c>
      <c r="F48" s="80" t="s">
        <v>67</v>
      </c>
      <c r="G48" s="80">
        <v>5</v>
      </c>
      <c r="H48" s="80">
        <v>5</v>
      </c>
      <c r="J48" s="80" t="s">
        <v>68</v>
      </c>
      <c r="K48" s="80">
        <v>0</v>
      </c>
      <c r="L48" s="80"/>
    </row>
    <row r="49" spans="1:12" x14ac:dyDescent="0.2">
      <c r="A49" s="80" t="s">
        <v>68</v>
      </c>
      <c r="B49" s="80">
        <v>0</v>
      </c>
      <c r="C49" s="80"/>
      <c r="F49" s="80" t="s">
        <v>68</v>
      </c>
      <c r="G49" s="80">
        <v>0</v>
      </c>
      <c r="H49" s="80"/>
      <c r="J49" s="80" t="s">
        <v>69</v>
      </c>
      <c r="K49" s="80">
        <v>7</v>
      </c>
      <c r="L49" s="80"/>
    </row>
    <row r="50" spans="1:12" x14ac:dyDescent="0.2">
      <c r="A50" s="80" t="s">
        <v>69</v>
      </c>
      <c r="B50" s="80">
        <v>4</v>
      </c>
      <c r="C50" s="80"/>
      <c r="F50" s="80" t="s">
        <v>69</v>
      </c>
      <c r="G50" s="80">
        <v>5</v>
      </c>
      <c r="H50" s="80"/>
      <c r="J50" s="80" t="s">
        <v>70</v>
      </c>
      <c r="K50" s="80">
        <v>2.5514163646781123</v>
      </c>
      <c r="L50" s="80"/>
    </row>
    <row r="51" spans="1:12" x14ac:dyDescent="0.2">
      <c r="A51" s="80" t="s">
        <v>70</v>
      </c>
      <c r="B51" s="80">
        <v>-7.6855704983557063</v>
      </c>
      <c r="C51" s="80"/>
      <c r="F51" s="80" t="s">
        <v>70</v>
      </c>
      <c r="G51" s="80">
        <v>-6.9151762602785167</v>
      </c>
      <c r="H51" s="80"/>
      <c r="J51" s="80" t="s">
        <v>71</v>
      </c>
      <c r="K51" s="80">
        <v>1.9012458932900517E-2</v>
      </c>
      <c r="L51" s="80"/>
    </row>
    <row r="52" spans="1:12" x14ac:dyDescent="0.2">
      <c r="A52" s="80" t="s">
        <v>71</v>
      </c>
      <c r="B52" s="80">
        <v>7.7076838265780314E-4</v>
      </c>
      <c r="C52" s="80"/>
      <c r="F52" s="80" t="s">
        <v>71</v>
      </c>
      <c r="G52" s="80">
        <v>4.8479985143836941E-4</v>
      </c>
      <c r="H52" s="80"/>
      <c r="J52" s="80" t="s">
        <v>72</v>
      </c>
      <c r="K52" s="80">
        <v>1.8945786050900073</v>
      </c>
      <c r="L52" s="80"/>
    </row>
    <row r="53" spans="1:12" x14ac:dyDescent="0.2">
      <c r="A53" s="80" t="s">
        <v>72</v>
      </c>
      <c r="B53" s="80">
        <v>2.1318467863266499</v>
      </c>
      <c r="C53" s="80"/>
      <c r="F53" s="80" t="s">
        <v>72</v>
      </c>
      <c r="G53" s="80">
        <v>2.0150483733330233</v>
      </c>
      <c r="H53" s="80"/>
      <c r="J53" s="80" t="s">
        <v>73</v>
      </c>
      <c r="K53" s="80">
        <v>3.8024917865801033E-2</v>
      </c>
      <c r="L53" s="80"/>
    </row>
    <row r="54" spans="1:12" ht="16" thickBot="1" x14ac:dyDescent="0.25">
      <c r="A54" s="80" t="s">
        <v>73</v>
      </c>
      <c r="B54" s="80">
        <v>1.5415367653156063E-3</v>
      </c>
      <c r="C54" s="80"/>
      <c r="F54" s="80" t="s">
        <v>73</v>
      </c>
      <c r="G54" s="80">
        <v>9.6959970287673882E-4</v>
      </c>
      <c r="H54" s="80"/>
      <c r="J54" s="81" t="s">
        <v>74</v>
      </c>
      <c r="K54" s="81">
        <v>2.3646242515927849</v>
      </c>
      <c r="L54" s="81"/>
    </row>
    <row r="55" spans="1:12" ht="16" thickBot="1" x14ac:dyDescent="0.25">
      <c r="A55" s="81" t="s">
        <v>74</v>
      </c>
      <c r="B55" s="81">
        <v>2.7764451051977934</v>
      </c>
      <c r="C55" s="81"/>
      <c r="F55" s="81" t="s">
        <v>74</v>
      </c>
      <c r="G55" s="81">
        <v>2.570581835636315</v>
      </c>
      <c r="H55" s="81"/>
    </row>
    <row r="56" spans="1:12" x14ac:dyDescent="0.2">
      <c r="A56" t="s">
        <v>75</v>
      </c>
      <c r="B56" s="49" t="s">
        <v>76</v>
      </c>
      <c r="F56" t="s">
        <v>75</v>
      </c>
      <c r="G56" s="49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10"/>
  <sheetViews>
    <sheetView topLeftCell="K48" workbookViewId="0">
      <selection activeCell="V110" sqref="V110"/>
    </sheetView>
  </sheetViews>
  <sheetFormatPr baseColWidth="10" defaultColWidth="8.83203125" defaultRowHeight="15" x14ac:dyDescent="0.2"/>
  <cols>
    <col min="1" max="1" width="16.33203125" customWidth="1"/>
    <col min="2" max="3" width="9.5" bestFit="1" customWidth="1"/>
    <col min="6" max="6" width="13.6640625" bestFit="1" customWidth="1"/>
    <col min="8" max="8" width="15.5" bestFit="1" customWidth="1"/>
    <col min="9" max="10" width="9.5" bestFit="1" customWidth="1"/>
    <col min="13" max="13" width="13.6640625" bestFit="1" customWidth="1"/>
    <col min="16" max="17" width="9.5" bestFit="1" customWidth="1"/>
    <col min="20" max="20" width="13.6640625" bestFit="1" customWidth="1"/>
    <col min="23" max="24" width="9.5" bestFit="1" customWidth="1"/>
    <col min="29" max="29" width="8.83203125" style="63"/>
  </cols>
  <sheetData>
    <row r="1" spans="1:32" x14ac:dyDescent="0.2">
      <c r="A1" s="42" t="s">
        <v>31</v>
      </c>
      <c r="B1" s="2"/>
      <c r="C1" s="3"/>
      <c r="AC1" s="51"/>
    </row>
    <row r="2" spans="1:32" x14ac:dyDescent="0.2">
      <c r="A2" s="42" t="s">
        <v>28</v>
      </c>
      <c r="B2" s="2"/>
      <c r="C2" s="3"/>
      <c r="J2" s="85" t="s">
        <v>39</v>
      </c>
      <c r="K2" s="85"/>
      <c r="L2" s="85" t="s">
        <v>41</v>
      </c>
      <c r="M2" s="85"/>
      <c r="N2" s="85" t="s">
        <v>40</v>
      </c>
      <c r="O2" s="85"/>
      <c r="P2" s="85" t="s">
        <v>46</v>
      </c>
      <c r="Q2" s="85"/>
      <c r="T2" s="83" t="s">
        <v>52</v>
      </c>
      <c r="U2" s="83"/>
      <c r="V2" s="83"/>
      <c r="W2" s="83"/>
      <c r="X2" s="83"/>
      <c r="AC2" s="51"/>
    </row>
    <row r="3" spans="1:32" x14ac:dyDescent="0.2">
      <c r="A3" s="2"/>
      <c r="B3" s="4"/>
      <c r="C3" s="5"/>
      <c r="D3" s="1"/>
      <c r="I3" s="42" t="s">
        <v>36</v>
      </c>
      <c r="J3" s="42" t="s">
        <v>38</v>
      </c>
      <c r="K3" s="49" t="s">
        <v>37</v>
      </c>
      <c r="L3" s="42" t="s">
        <v>38</v>
      </c>
      <c r="M3" s="49" t="s">
        <v>37</v>
      </c>
      <c r="N3" s="42" t="s">
        <v>38</v>
      </c>
      <c r="O3" s="49" t="s">
        <v>37</v>
      </c>
      <c r="P3" s="42" t="s">
        <v>38</v>
      </c>
      <c r="Q3" s="49" t="s">
        <v>37</v>
      </c>
      <c r="T3" s="54" t="s">
        <v>42</v>
      </c>
      <c r="U3" s="84" t="s">
        <v>44</v>
      </c>
      <c r="V3" s="84"/>
      <c r="W3" s="84" t="s">
        <v>45</v>
      </c>
      <c r="X3" s="84"/>
      <c r="Y3" s="62"/>
      <c r="Z3" s="62"/>
      <c r="AA3" s="62"/>
      <c r="AB3" s="62"/>
      <c r="AC3" s="51"/>
      <c r="AD3" s="62"/>
      <c r="AE3" s="62"/>
      <c r="AF3" s="62"/>
    </row>
    <row r="4" spans="1:32" x14ac:dyDescent="0.2">
      <c r="A4" t="s">
        <v>0</v>
      </c>
      <c r="B4" s="6"/>
      <c r="C4" s="7"/>
      <c r="D4" s="7"/>
      <c r="E4" s="7"/>
      <c r="F4" s="7"/>
      <c r="I4" s="2" t="s">
        <v>32</v>
      </c>
      <c r="J4" s="50">
        <f>AVERAGE(F20,F58,F77,F96)</f>
        <v>28.305199159364754</v>
      </c>
      <c r="K4" s="38">
        <f>STDEV(F20,F58,F77,F96)</f>
        <v>3.1094051902366746</v>
      </c>
      <c r="L4" s="50">
        <f>AVERAGE(M20,M39,M58,M77,M96)</f>
        <v>9.0490258056830459</v>
      </c>
      <c r="M4" s="38">
        <f>STDEV(M20,M39,M58,M77,M96)</f>
        <v>5.7581669694151882</v>
      </c>
      <c r="N4" s="50">
        <f>AVERAGE(T20,T39,T58,T77,T96)</f>
        <v>33.771525005778571</v>
      </c>
      <c r="O4" s="38">
        <f>STDEV(T20,T39,T58,T77,T96)</f>
        <v>1.7564664134498114</v>
      </c>
      <c r="P4" s="50">
        <f>AVERAGE(AA20,AA39,AA58,AA77,AA96)</f>
        <v>29.278913721846074</v>
      </c>
      <c r="Q4" s="38">
        <f>STDEV(AA20,AA39,AA58,AA77,AA96)</f>
        <v>0.80616287284143362</v>
      </c>
      <c r="U4" s="51" t="s">
        <v>38</v>
      </c>
      <c r="V4" s="51" t="s">
        <v>43</v>
      </c>
      <c r="W4" s="51" t="s">
        <v>38</v>
      </c>
      <c r="X4" s="51" t="s">
        <v>43</v>
      </c>
      <c r="Y4" s="51"/>
      <c r="Z4" s="51"/>
      <c r="AA4" s="51"/>
      <c r="AB4" s="51"/>
      <c r="AC4" s="51"/>
      <c r="AD4" s="51"/>
      <c r="AE4" s="51"/>
      <c r="AF4" s="51"/>
    </row>
    <row r="5" spans="1:32" x14ac:dyDescent="0.2">
      <c r="A5" t="s">
        <v>1</v>
      </c>
      <c r="B5" s="8"/>
      <c r="C5" s="7"/>
      <c r="D5" s="7"/>
      <c r="E5" s="7"/>
      <c r="F5" s="7"/>
      <c r="I5" s="2" t="s">
        <v>15</v>
      </c>
      <c r="J5" s="50">
        <f t="shared" ref="J5:J15" si="0">AVERAGE(F21,F59,F78,F97)</f>
        <v>14.805145863556927</v>
      </c>
      <c r="K5" s="38">
        <f t="shared" ref="K5:K15" si="1">STDEV(F21,F59,F78,F97)</f>
        <v>2.3671271835969385</v>
      </c>
      <c r="L5" s="50">
        <f>AVERAGE(M21,M40,M59,M78,M97)</f>
        <v>4.359604565255851</v>
      </c>
      <c r="M5" s="38">
        <f t="shared" ref="M5:M15" si="2">STDEV(M21,M40,M59,M78,M97)</f>
        <v>3.5537484108974904</v>
      </c>
      <c r="N5" s="50">
        <f t="shared" ref="N5:N15" si="3">AVERAGE(T21,T40,T59,T78,T97)</f>
        <v>21.768138000920768</v>
      </c>
      <c r="O5" s="38">
        <f t="shared" ref="O5:O15" si="4">STDEV(T21,T40,T59,T78,T97)</f>
        <v>3.2239557515962978</v>
      </c>
      <c r="P5" s="50">
        <f t="shared" ref="P5:P14" si="5">AVERAGE(AA21,AA40,AA59,AA78,AA97)</f>
        <v>16.280272766953583</v>
      </c>
      <c r="Q5" s="38">
        <f t="shared" ref="Q5:Q15" si="6">STDEV(AA21,AA40,AA59,AA78,AA97)</f>
        <v>1.127700736741581</v>
      </c>
      <c r="T5" s="51" t="s">
        <v>47</v>
      </c>
      <c r="U5" s="53">
        <v>2.15</v>
      </c>
      <c r="V5" s="53">
        <v>0.82</v>
      </c>
      <c r="W5" s="53">
        <v>0.1</v>
      </c>
      <c r="X5" s="53">
        <v>0.05</v>
      </c>
      <c r="AA5" s="52"/>
      <c r="AB5" s="52"/>
      <c r="AC5" s="51"/>
      <c r="AD5" s="52"/>
      <c r="AE5" s="52"/>
      <c r="AF5" s="52"/>
    </row>
    <row r="6" spans="1:32" x14ac:dyDescent="0.2">
      <c r="A6" t="s">
        <v>2</v>
      </c>
      <c r="B6" s="9"/>
      <c r="C6" s="10"/>
      <c r="D6" s="9"/>
      <c r="E6" s="2"/>
      <c r="F6" s="9"/>
      <c r="I6" s="2" t="s">
        <v>16</v>
      </c>
      <c r="J6" s="50">
        <f t="shared" si="0"/>
        <v>0.34782771613912816</v>
      </c>
      <c r="K6" s="38">
        <f t="shared" si="1"/>
        <v>0.14494765314847244</v>
      </c>
      <c r="L6" s="50">
        <f t="shared" ref="L6:L15" si="7">AVERAGE(M22,M41,M60,M79,M98)</f>
        <v>0.1454913987565353</v>
      </c>
      <c r="M6" s="38">
        <f t="shared" si="2"/>
        <v>4.5643205327693226E-2</v>
      </c>
      <c r="N6" s="50">
        <f t="shared" si="3"/>
        <v>0.35835206399676617</v>
      </c>
      <c r="O6" s="38">
        <f t="shared" si="4"/>
        <v>6.8341943327408644E-2</v>
      </c>
      <c r="P6" s="50">
        <f t="shared" si="5"/>
        <v>0.27143554599528635</v>
      </c>
      <c r="Q6" s="38">
        <f>STDEV(AA22,AA41,AA60,AA79,AA98)</f>
        <v>6.6318084397476842E-2</v>
      </c>
      <c r="T6" s="51" t="s">
        <v>48</v>
      </c>
      <c r="U6" s="53">
        <v>41.99</v>
      </c>
      <c r="V6" s="53">
        <v>1.64</v>
      </c>
      <c r="W6" s="53">
        <v>15.95</v>
      </c>
      <c r="X6" s="53">
        <v>0.74</v>
      </c>
      <c r="AA6" s="52"/>
      <c r="AB6" s="52"/>
      <c r="AC6" s="51"/>
      <c r="AD6" s="52"/>
      <c r="AE6" s="52"/>
      <c r="AF6" s="52"/>
    </row>
    <row r="7" spans="1:32" x14ac:dyDescent="0.2">
      <c r="A7" t="s">
        <v>3</v>
      </c>
      <c r="B7" s="9"/>
      <c r="C7" s="10"/>
      <c r="D7" s="9"/>
      <c r="E7" s="11"/>
      <c r="F7" s="9"/>
      <c r="I7" s="2" t="s">
        <v>17</v>
      </c>
      <c r="J7" s="50">
        <f t="shared" si="0"/>
        <v>0.47830040265795498</v>
      </c>
      <c r="K7" s="38">
        <f t="shared" si="1"/>
        <v>0.17980902882105823</v>
      </c>
      <c r="L7" s="50">
        <f t="shared" si="7"/>
        <v>0.30468240844659833</v>
      </c>
      <c r="M7" s="38">
        <f t="shared" si="2"/>
        <v>0.30433646448837193</v>
      </c>
      <c r="N7" s="50"/>
      <c r="O7" s="38"/>
      <c r="P7" s="50"/>
      <c r="Q7" s="38"/>
      <c r="T7" s="55" t="s">
        <v>39</v>
      </c>
      <c r="U7" s="52">
        <f>J4</f>
        <v>28.305199159364754</v>
      </c>
      <c r="V7" s="52">
        <f>K4</f>
        <v>3.1094051902366746</v>
      </c>
      <c r="W7" s="52">
        <f>J5</f>
        <v>14.805145863556927</v>
      </c>
      <c r="X7" s="52">
        <f>K5</f>
        <v>2.3671271835969385</v>
      </c>
      <c r="AC7" s="51"/>
    </row>
    <row r="8" spans="1:32" x14ac:dyDescent="0.2">
      <c r="A8" t="s">
        <v>4</v>
      </c>
      <c r="B8" s="14" t="s">
        <v>29</v>
      </c>
      <c r="C8" s="14"/>
      <c r="D8" s="14"/>
      <c r="E8" s="2"/>
      <c r="F8" s="12"/>
      <c r="I8" s="2" t="s">
        <v>18</v>
      </c>
      <c r="J8" s="50">
        <f t="shared" si="0"/>
        <v>15.691706871253848</v>
      </c>
      <c r="K8" s="38">
        <f t="shared" si="1"/>
        <v>2.4804877142609634</v>
      </c>
      <c r="L8" s="50">
        <f t="shared" si="7"/>
        <v>2.6337157561932623</v>
      </c>
      <c r="M8" s="38">
        <f t="shared" si="2"/>
        <v>1.2130451573689702</v>
      </c>
      <c r="N8" s="50">
        <f t="shared" si="3"/>
        <v>10.549203296647837</v>
      </c>
      <c r="O8" s="38">
        <f t="shared" si="4"/>
        <v>1.9619360504531411</v>
      </c>
      <c r="P8" s="50">
        <f t="shared" si="5"/>
        <v>5.2124909113999225</v>
      </c>
      <c r="Q8" s="38">
        <f t="shared" si="6"/>
        <v>0.66991240991157286</v>
      </c>
      <c r="T8" s="55" t="s">
        <v>41</v>
      </c>
      <c r="U8" s="52">
        <f>L4</f>
        <v>9.0490258056830459</v>
      </c>
      <c r="V8" s="52">
        <f>M4</f>
        <v>5.7581669694151882</v>
      </c>
      <c r="W8" s="52">
        <f>L5</f>
        <v>4.359604565255851</v>
      </c>
      <c r="X8" s="52">
        <f>M5</f>
        <v>3.5537484108974904</v>
      </c>
      <c r="AA8" s="52"/>
      <c r="AB8" s="52"/>
      <c r="AC8" s="51"/>
    </row>
    <row r="9" spans="1:32" x14ac:dyDescent="0.2">
      <c r="A9" s="13" t="s">
        <v>5</v>
      </c>
      <c r="E9" s="14"/>
      <c r="F9" s="14"/>
      <c r="I9" s="2" t="s">
        <v>19</v>
      </c>
      <c r="J9" s="50">
        <f t="shared" si="0"/>
        <v>177.31248957624945</v>
      </c>
      <c r="K9" s="38">
        <f t="shared" si="1"/>
        <v>48.991778851701142</v>
      </c>
      <c r="L9" s="50">
        <f t="shared" si="7"/>
        <v>36.129176552656489</v>
      </c>
      <c r="M9" s="38">
        <f t="shared" si="2"/>
        <v>10.1313903405735</v>
      </c>
      <c r="N9" s="50">
        <f t="shared" si="3"/>
        <v>99.819973607320918</v>
      </c>
      <c r="O9" s="38">
        <f t="shared" si="4"/>
        <v>26.246183814876133</v>
      </c>
      <c r="P9" s="50">
        <f t="shared" si="5"/>
        <v>19.360399104277796</v>
      </c>
      <c r="Q9" s="38">
        <f t="shared" si="6"/>
        <v>5.0126187869259891</v>
      </c>
      <c r="T9" s="55" t="s">
        <v>40</v>
      </c>
      <c r="U9" s="52">
        <f>N4</f>
        <v>33.771525005778571</v>
      </c>
      <c r="V9" s="52">
        <f>O4</f>
        <v>1.7564664134498114</v>
      </c>
      <c r="W9" s="52">
        <f>N5</f>
        <v>21.768138000920768</v>
      </c>
      <c r="X9" s="52">
        <f>O5</f>
        <v>3.2239557515962978</v>
      </c>
      <c r="AA9" s="52"/>
      <c r="AB9" s="52"/>
      <c r="AC9" s="51"/>
    </row>
    <row r="10" spans="1:32" x14ac:dyDescent="0.2">
      <c r="A10" t="s">
        <v>6</v>
      </c>
      <c r="B10" s="64">
        <v>211905.32</v>
      </c>
      <c r="C10" s="15"/>
      <c r="D10" s="15"/>
      <c r="E10" s="39"/>
      <c r="F10" s="39"/>
      <c r="G10" s="2"/>
      <c r="I10" s="2" t="s">
        <v>20</v>
      </c>
      <c r="J10" s="50">
        <f t="shared" si="0"/>
        <v>1.0965218650956658</v>
      </c>
      <c r="K10" s="38">
        <f t="shared" si="1"/>
        <v>0.14704193534836812</v>
      </c>
      <c r="L10" s="50">
        <f t="shared" si="7"/>
        <v>0.45317191035196258</v>
      </c>
      <c r="M10" s="38">
        <f t="shared" si="2"/>
        <v>0.25378035732577098</v>
      </c>
      <c r="N10" s="50">
        <f t="shared" si="3"/>
        <v>1.5356251266145464</v>
      </c>
      <c r="O10" s="38">
        <f t="shared" si="4"/>
        <v>0.33773906512322743</v>
      </c>
      <c r="P10" s="50">
        <f t="shared" si="5"/>
        <v>1.1358969659347182</v>
      </c>
      <c r="Q10" s="38">
        <f t="shared" si="6"/>
        <v>0.3023173797755348</v>
      </c>
      <c r="T10" s="55" t="s">
        <v>46</v>
      </c>
      <c r="U10" s="52">
        <f>P4</f>
        <v>29.278913721846074</v>
      </c>
      <c r="V10" s="52">
        <f>Q4</f>
        <v>0.80616287284143362</v>
      </c>
      <c r="W10" s="52">
        <f>P5</f>
        <v>16.280272766953583</v>
      </c>
      <c r="X10" s="52">
        <f>Q5</f>
        <v>1.127700736741581</v>
      </c>
      <c r="AC10" s="51"/>
    </row>
    <row r="11" spans="1:32" x14ac:dyDescent="0.2">
      <c r="A11" t="s">
        <v>7</v>
      </c>
      <c r="B11" s="64">
        <v>212045.7</v>
      </c>
      <c r="C11" s="39"/>
      <c r="D11" s="39"/>
      <c r="E11" s="39"/>
      <c r="F11" s="39"/>
      <c r="G11" s="2"/>
      <c r="I11" s="2" t="s">
        <v>22</v>
      </c>
      <c r="J11" s="50">
        <f t="shared" si="0"/>
        <v>5.7979240242173606</v>
      </c>
      <c r="K11" s="38">
        <f t="shared" si="1"/>
        <v>1.8115113294634746</v>
      </c>
      <c r="L11" s="50">
        <f t="shared" si="7"/>
        <v>33.990104030651068</v>
      </c>
      <c r="M11" s="38">
        <f t="shared" si="2"/>
        <v>4.1563150401275015</v>
      </c>
      <c r="N11" s="50">
        <f t="shared" si="3"/>
        <v>4.3919165241103126</v>
      </c>
      <c r="O11" s="38">
        <f t="shared" si="4"/>
        <v>0.49321189352629552</v>
      </c>
      <c r="P11" s="50">
        <f t="shared" si="5"/>
        <v>10.972977540686083</v>
      </c>
      <c r="Q11" s="38">
        <f t="shared" si="6"/>
        <v>2.2451091377532824</v>
      </c>
      <c r="AA11" s="52"/>
      <c r="AB11" s="52"/>
      <c r="AC11" s="51"/>
    </row>
    <row r="12" spans="1:32" ht="16" thickBot="1" x14ac:dyDescent="0.25">
      <c r="A12" t="s">
        <v>8</v>
      </c>
      <c r="B12" s="65">
        <v>205964.52</v>
      </c>
      <c r="C12" s="39"/>
      <c r="D12" s="39"/>
      <c r="E12" s="39"/>
      <c r="F12" s="39"/>
      <c r="G12" s="2"/>
      <c r="I12" s="2" t="s">
        <v>23</v>
      </c>
      <c r="J12" s="50">
        <f t="shared" si="0"/>
        <v>3.3492579204385642</v>
      </c>
      <c r="K12" s="38">
        <f t="shared" si="1"/>
        <v>0.10896453988522797</v>
      </c>
      <c r="L12" s="50">
        <f t="shared" si="7"/>
        <v>1.9823789701192154</v>
      </c>
      <c r="M12" s="38">
        <f t="shared" si="2"/>
        <v>2.0077778744945252</v>
      </c>
      <c r="N12" s="50">
        <f t="shared" si="3"/>
        <v>3.3501063397718531</v>
      </c>
      <c r="O12" s="38">
        <f t="shared" si="4"/>
        <v>0.86001562829895017</v>
      </c>
      <c r="P12" s="50">
        <f t="shared" si="5"/>
        <v>5.4258039522663086</v>
      </c>
      <c r="Q12" s="38">
        <f t="shared" si="6"/>
        <v>2.0892531491257649</v>
      </c>
      <c r="AC12" s="51"/>
    </row>
    <row r="13" spans="1:32" x14ac:dyDescent="0.2">
      <c r="A13" t="s">
        <v>9</v>
      </c>
      <c r="B13" s="15">
        <f>AVERAGE(B10:B12)</f>
        <v>209971.84666666668</v>
      </c>
      <c r="C13" s="39"/>
      <c r="D13" s="39"/>
      <c r="E13" s="39"/>
      <c r="F13" s="39"/>
      <c r="G13" s="2"/>
      <c r="I13" s="2" t="s">
        <v>21</v>
      </c>
      <c r="J13" s="50">
        <f t="shared" si="0"/>
        <v>3.5551177289934444</v>
      </c>
      <c r="K13" s="38">
        <f t="shared" si="1"/>
        <v>0.5891195486825217</v>
      </c>
      <c r="L13" s="50">
        <f t="shared" si="7"/>
        <v>1.3570280414159668</v>
      </c>
      <c r="M13" s="38">
        <f t="shared" si="2"/>
        <v>0.86305629348732171</v>
      </c>
      <c r="N13" s="50">
        <f t="shared" si="3"/>
        <v>4.9047333739443388</v>
      </c>
      <c r="O13" s="38">
        <f t="shared" si="4"/>
        <v>0.70024157176237767</v>
      </c>
      <c r="P13" s="50">
        <f t="shared" si="5"/>
        <v>3.8640710073631768</v>
      </c>
      <c r="Q13" s="38">
        <f t="shared" si="6"/>
        <v>0.30326390394946573</v>
      </c>
      <c r="AC13" s="51"/>
    </row>
    <row r="14" spans="1:32" x14ac:dyDescent="0.2">
      <c r="A14" t="s">
        <v>10</v>
      </c>
      <c r="B14" s="15">
        <f>STDEV(B10:B12)</f>
        <v>3471.15642057995</v>
      </c>
      <c r="C14" s="15"/>
      <c r="D14" s="15"/>
      <c r="E14" s="39"/>
      <c r="F14" s="39"/>
      <c r="G14" s="2"/>
      <c r="I14" s="2" t="s">
        <v>30</v>
      </c>
      <c r="J14" s="50">
        <f t="shared" si="0"/>
        <v>36.45970044993517</v>
      </c>
      <c r="K14" s="38">
        <f t="shared" si="1"/>
        <v>5.6500427027741038</v>
      </c>
      <c r="L14" s="50">
        <f t="shared" si="7"/>
        <v>7.8021577355059035</v>
      </c>
      <c r="M14" s="38">
        <f t="shared" si="2"/>
        <v>2.2867301948471797</v>
      </c>
      <c r="N14" s="50">
        <f t="shared" si="3"/>
        <v>5.2556604569642662</v>
      </c>
      <c r="O14" s="38">
        <f t="shared" si="4"/>
        <v>2.745199852051055</v>
      </c>
      <c r="P14" s="50">
        <f t="shared" si="5"/>
        <v>3.1283093791579875</v>
      </c>
      <c r="Q14" s="38">
        <f t="shared" si="6"/>
        <v>0.47410501701920993</v>
      </c>
      <c r="AC14" s="51"/>
    </row>
    <row r="15" spans="1:32" x14ac:dyDescent="0.2">
      <c r="B15" s="16"/>
      <c r="D15" s="2"/>
      <c r="E15" s="2"/>
      <c r="F15" s="2"/>
      <c r="G15" s="2"/>
      <c r="I15" s="41" t="s">
        <v>24</v>
      </c>
      <c r="J15" s="50">
        <f t="shared" si="0"/>
        <v>7.9997688662876669</v>
      </c>
      <c r="K15" s="38">
        <f t="shared" si="1"/>
        <v>4.432252851927605</v>
      </c>
      <c r="L15" s="50">
        <f t="shared" si="7"/>
        <v>1.6894761566079837</v>
      </c>
      <c r="M15" s="38">
        <f t="shared" si="2"/>
        <v>0.3908338714234873</v>
      </c>
      <c r="N15" s="50">
        <f t="shared" si="3"/>
        <v>1.4752245067450684</v>
      </c>
      <c r="O15" s="38">
        <f t="shared" si="4"/>
        <v>0.55152973616128476</v>
      </c>
      <c r="P15" s="50">
        <f>AVERAGE(AA31,AA50,AA69,AA88,AA107)</f>
        <v>0.85931385476000877</v>
      </c>
      <c r="Q15" s="38">
        <f t="shared" si="6"/>
        <v>0.18561631513279961</v>
      </c>
      <c r="AC15" s="51"/>
    </row>
    <row r="16" spans="1:32" x14ac:dyDescent="0.2">
      <c r="AC16" s="51"/>
    </row>
    <row r="17" spans="1:29" ht="16" thickBot="1" x14ac:dyDescent="0.25">
      <c r="A17" s="17" t="s">
        <v>11</v>
      </c>
      <c r="B17" s="18">
        <v>2</v>
      </c>
      <c r="C17" s="17"/>
      <c r="D17" s="19"/>
      <c r="E17" s="20"/>
      <c r="F17" s="17"/>
      <c r="H17" s="17" t="s">
        <v>11</v>
      </c>
      <c r="I17" s="18">
        <v>1</v>
      </c>
      <c r="J17" s="17"/>
      <c r="K17" s="19"/>
      <c r="L17" s="20"/>
      <c r="M17" s="17"/>
      <c r="O17" s="17" t="s">
        <v>11</v>
      </c>
      <c r="P17" s="18">
        <v>11</v>
      </c>
      <c r="Q17" s="17"/>
      <c r="R17" s="19"/>
      <c r="S17" s="20"/>
      <c r="T17" s="17"/>
      <c r="V17" s="17" t="s">
        <v>11</v>
      </c>
      <c r="W17" s="18">
        <v>12</v>
      </c>
      <c r="X17" s="17"/>
      <c r="Y17" s="19"/>
      <c r="Z17" s="20"/>
      <c r="AA17" s="17"/>
      <c r="AC17" s="51"/>
    </row>
    <row r="18" spans="1:29" x14ac:dyDescent="0.2">
      <c r="A18" s="21" t="s">
        <v>12</v>
      </c>
      <c r="B18" s="22" t="s">
        <v>33</v>
      </c>
      <c r="C18" s="21" t="s">
        <v>34</v>
      </c>
      <c r="D18" s="21" t="s">
        <v>35</v>
      </c>
      <c r="E18" s="21" t="s">
        <v>13</v>
      </c>
      <c r="F18" s="21" t="s">
        <v>14</v>
      </c>
      <c r="H18" s="21" t="s">
        <v>12</v>
      </c>
      <c r="I18" s="47" t="s">
        <v>33</v>
      </c>
      <c r="J18" s="48" t="s">
        <v>34</v>
      </c>
      <c r="K18" s="48" t="s">
        <v>35</v>
      </c>
      <c r="L18" s="21" t="s">
        <v>13</v>
      </c>
      <c r="M18" s="21" t="s">
        <v>14</v>
      </c>
      <c r="O18" s="21" t="s">
        <v>12</v>
      </c>
      <c r="P18" s="47" t="s">
        <v>33</v>
      </c>
      <c r="Q18" s="48" t="s">
        <v>34</v>
      </c>
      <c r="R18" s="48" t="s">
        <v>35</v>
      </c>
      <c r="S18" s="21" t="s">
        <v>13</v>
      </c>
      <c r="T18" s="21" t="s">
        <v>14</v>
      </c>
      <c r="V18" s="21" t="s">
        <v>12</v>
      </c>
      <c r="W18" s="47" t="s">
        <v>33</v>
      </c>
      <c r="X18" s="48" t="s">
        <v>34</v>
      </c>
      <c r="Y18" s="48" t="s">
        <v>35</v>
      </c>
      <c r="Z18" s="21" t="s">
        <v>13</v>
      </c>
      <c r="AA18" s="21" t="s">
        <v>14</v>
      </c>
      <c r="AC18" s="51"/>
    </row>
    <row r="19" spans="1:29" x14ac:dyDescent="0.2">
      <c r="A19" s="21"/>
      <c r="B19" s="22"/>
      <c r="C19" s="21"/>
      <c r="D19" s="21"/>
      <c r="E19" s="21"/>
      <c r="F19" s="21"/>
      <c r="H19" s="21"/>
      <c r="I19" s="22"/>
      <c r="J19" s="21"/>
      <c r="K19" s="21"/>
      <c r="L19" s="21"/>
      <c r="M19" s="21"/>
      <c r="O19" s="21"/>
      <c r="P19" s="22"/>
      <c r="Q19" s="21"/>
      <c r="R19" s="21"/>
      <c r="S19" s="21"/>
      <c r="T19" s="21"/>
      <c r="V19" s="21"/>
      <c r="W19" s="22"/>
      <c r="X19" s="21"/>
      <c r="Y19" s="21"/>
      <c r="Z19" s="21"/>
      <c r="AA19" s="21"/>
      <c r="AC19" s="51"/>
    </row>
    <row r="20" spans="1:29" x14ac:dyDescent="0.2">
      <c r="A20" s="23" t="s">
        <v>32</v>
      </c>
      <c r="B20" s="24">
        <v>3286.7</v>
      </c>
      <c r="C20" s="23">
        <v>3334.6</v>
      </c>
      <c r="D20" s="24">
        <f>C20-B20</f>
        <v>47.900000000000091</v>
      </c>
      <c r="E20" s="51">
        <v>248836.28</v>
      </c>
      <c r="F20" s="26">
        <f>(E20/$B$13)/(D20/1000)</f>
        <v>24.740992577153545</v>
      </c>
      <c r="H20" s="23" t="s">
        <v>32</v>
      </c>
      <c r="I20" s="24">
        <v>3285.8</v>
      </c>
      <c r="J20" s="23">
        <v>3330.5</v>
      </c>
      <c r="K20" s="24">
        <f>J20-I20</f>
        <v>44.699999999999818</v>
      </c>
      <c r="L20" s="51">
        <v>36220.620000000003</v>
      </c>
      <c r="M20" s="26">
        <f>(L20/$B$13)/(K20/1000)</f>
        <v>3.8591111658552535</v>
      </c>
      <c r="O20" s="23" t="s">
        <v>32</v>
      </c>
      <c r="P20" s="24">
        <v>3286.1</v>
      </c>
      <c r="Q20" s="23">
        <v>3334</v>
      </c>
      <c r="R20" s="24">
        <f>Q20-P20</f>
        <v>47.900000000000091</v>
      </c>
      <c r="S20" s="51">
        <v>363609.8</v>
      </c>
      <c r="T20" s="26">
        <f>(S20/$B$13)/(R20/1000)</f>
        <v>36.152555257538346</v>
      </c>
      <c r="V20" s="23" t="s">
        <v>32</v>
      </c>
      <c r="W20" s="24">
        <v>3274.1</v>
      </c>
      <c r="X20" s="23">
        <v>3327.2</v>
      </c>
      <c r="Y20" s="24">
        <f>X20-W20</f>
        <v>53.099999999999909</v>
      </c>
      <c r="Z20" s="51">
        <v>325787.36</v>
      </c>
      <c r="AA20" s="26">
        <f>(Z20/$B$13)/(Y20/1000)</f>
        <v>29.219894363493861</v>
      </c>
      <c r="AC20" s="51"/>
    </row>
    <row r="21" spans="1:29" x14ac:dyDescent="0.2">
      <c r="A21" s="23" t="s">
        <v>15</v>
      </c>
      <c r="B21" s="24">
        <v>3152.7</v>
      </c>
      <c r="C21" s="24">
        <v>3660.8</v>
      </c>
      <c r="D21" s="24">
        <f>C21-B21</f>
        <v>508.10000000000036</v>
      </c>
      <c r="E21" s="51">
        <v>1245079.02</v>
      </c>
      <c r="F21" s="26">
        <f t="shared" ref="F21:F31" si="8">(E21/$B$13)/(D21/1000)</f>
        <v>11.670424476079377</v>
      </c>
      <c r="H21" s="23" t="s">
        <v>15</v>
      </c>
      <c r="I21" s="24">
        <v>3160.4</v>
      </c>
      <c r="J21" s="24">
        <v>3496.1</v>
      </c>
      <c r="K21" s="24">
        <f>J21-I21</f>
        <v>335.69999999999982</v>
      </c>
      <c r="L21" s="51">
        <v>86562.97</v>
      </c>
      <c r="M21" s="26">
        <f t="shared" ref="M21:M31" si="9">(L21/$B$13)/(K21/1000)</f>
        <v>1.2280604350546578</v>
      </c>
      <c r="O21" s="23" t="s">
        <v>15</v>
      </c>
      <c r="P21" s="24">
        <v>3163.5</v>
      </c>
      <c r="Q21" s="24">
        <v>3644.1</v>
      </c>
      <c r="R21" s="24">
        <f>Q21-P21</f>
        <v>480.59999999999991</v>
      </c>
      <c r="S21" s="51">
        <v>2316778.7999999998</v>
      </c>
      <c r="T21" s="26">
        <f t="shared" ref="T21:T31" si="10">(S21/$B$13)/(R21/1000)</f>
        <v>22.958300508306696</v>
      </c>
      <c r="V21" s="23" t="s">
        <v>15</v>
      </c>
      <c r="W21" s="24">
        <v>3166.9</v>
      </c>
      <c r="X21" s="24">
        <v>3399.5</v>
      </c>
      <c r="Y21" s="24">
        <f>X21-W21</f>
        <v>232.59999999999991</v>
      </c>
      <c r="Z21" s="51">
        <v>806448.71</v>
      </c>
      <c r="AA21" s="26">
        <f t="shared" ref="AA21:AA31" si="11">(Z21/$B$13)/(Y21/1000)</f>
        <v>16.512239279091329</v>
      </c>
      <c r="AC21" s="51"/>
    </row>
    <row r="22" spans="1:29" x14ac:dyDescent="0.2">
      <c r="A22" s="23" t="s">
        <v>16</v>
      </c>
      <c r="B22" s="24">
        <v>3163.9</v>
      </c>
      <c r="C22" s="24">
        <v>3242.3</v>
      </c>
      <c r="D22" s="24">
        <f t="shared" ref="D22:D24" si="12">C22-B22</f>
        <v>78.400000000000091</v>
      </c>
      <c r="E22" s="51">
        <v>2748.97</v>
      </c>
      <c r="F22" s="26">
        <f t="shared" si="8"/>
        <v>0.16699092480148756</v>
      </c>
      <c r="H22" s="23" t="s">
        <v>16</v>
      </c>
      <c r="I22" s="24">
        <v>3148</v>
      </c>
      <c r="J22" s="24">
        <v>3218.5</v>
      </c>
      <c r="K22" s="24">
        <f t="shared" ref="K22:K24" si="13">J22-I22</f>
        <v>70.5</v>
      </c>
      <c r="L22" s="51">
        <v>1531.61</v>
      </c>
      <c r="M22" s="26">
        <f t="shared" si="9"/>
        <v>0.10346608311492247</v>
      </c>
      <c r="O22" s="23" t="s">
        <v>16</v>
      </c>
      <c r="P22" s="24">
        <v>3157.6</v>
      </c>
      <c r="Q22" s="24">
        <v>3225.6</v>
      </c>
      <c r="R22" s="24">
        <f t="shared" ref="R22" si="14">Q22-P22</f>
        <v>68</v>
      </c>
      <c r="S22" s="51">
        <v>6506.79</v>
      </c>
      <c r="T22" s="26">
        <f t="shared" si="10"/>
        <v>0.45571865825993485</v>
      </c>
      <c r="V22" s="23" t="s">
        <v>16</v>
      </c>
      <c r="W22" s="24">
        <v>3154.4</v>
      </c>
      <c r="X22" s="24">
        <v>3322</v>
      </c>
      <c r="Y22" s="24">
        <f t="shared" ref="Y22:Y24" si="15">X22-W22</f>
        <v>167.59999999999991</v>
      </c>
      <c r="Z22" s="51">
        <v>11541.7</v>
      </c>
      <c r="AA22" s="26">
        <f t="shared" si="11"/>
        <v>0.32797043777910478</v>
      </c>
      <c r="AC22" s="51"/>
    </row>
    <row r="23" spans="1:29" x14ac:dyDescent="0.2">
      <c r="A23" s="23" t="s">
        <v>17</v>
      </c>
      <c r="B23" s="24">
        <v>4901</v>
      </c>
      <c r="C23" s="24">
        <v>4952.3999999999996</v>
      </c>
      <c r="D23" s="24">
        <f t="shared" si="12"/>
        <v>51.399999999999636</v>
      </c>
      <c r="E23" s="51">
        <v>2669.97</v>
      </c>
      <c r="F23" s="26">
        <f t="shared" si="8"/>
        <v>0.24739003089640371</v>
      </c>
      <c r="H23" s="23" t="s">
        <v>17</v>
      </c>
      <c r="I23" s="24">
        <v>4868.5</v>
      </c>
      <c r="J23" s="24">
        <v>5001.3</v>
      </c>
      <c r="K23" s="24">
        <f t="shared" si="13"/>
        <v>132.80000000000018</v>
      </c>
      <c r="L23" s="51">
        <v>2488.1</v>
      </c>
      <c r="M23" s="26">
        <f t="shared" si="9"/>
        <v>8.9229547048883598E-2</v>
      </c>
      <c r="O23" s="23"/>
      <c r="Q23" s="24"/>
      <c r="R23" s="24"/>
      <c r="T23" s="26"/>
      <c r="V23" s="23" t="s">
        <v>17</v>
      </c>
      <c r="W23" s="24"/>
      <c r="X23" s="24"/>
      <c r="Y23" s="24"/>
      <c r="Z23" s="25"/>
      <c r="AA23" s="26"/>
      <c r="AC23" s="51"/>
    </row>
    <row r="24" spans="1:29" x14ac:dyDescent="0.2">
      <c r="A24" s="23" t="s">
        <v>18</v>
      </c>
      <c r="B24" s="24">
        <v>3158.7</v>
      </c>
      <c r="C24" s="24">
        <v>3300.7</v>
      </c>
      <c r="D24" s="24">
        <f t="shared" si="12"/>
        <v>142</v>
      </c>
      <c r="E24" s="51">
        <v>439876.28</v>
      </c>
      <c r="F24" s="26">
        <f t="shared" si="8"/>
        <v>14.753026802720925</v>
      </c>
      <c r="H24" s="23" t="s">
        <v>18</v>
      </c>
      <c r="I24" s="24">
        <v>3158</v>
      </c>
      <c r="J24" s="24">
        <v>3304.6</v>
      </c>
      <c r="K24" s="24">
        <f t="shared" si="13"/>
        <v>146.59999999999991</v>
      </c>
      <c r="L24" s="51">
        <v>58996.61</v>
      </c>
      <c r="M24" s="26">
        <f t="shared" si="9"/>
        <v>1.9166023631535754</v>
      </c>
      <c r="O24" s="23" t="s">
        <v>18</v>
      </c>
      <c r="P24" s="24">
        <v>3160.8</v>
      </c>
      <c r="Q24" s="24">
        <v>3247.9</v>
      </c>
      <c r="R24" s="27">
        <f t="shared" ref="R24:R25" si="16">Q24-P24</f>
        <v>87.099999999999909</v>
      </c>
      <c r="S24" s="51">
        <v>199180.46</v>
      </c>
      <c r="T24" s="26">
        <f t="shared" si="10"/>
        <v>10.890993735081349</v>
      </c>
      <c r="V24" s="23" t="s">
        <v>18</v>
      </c>
      <c r="W24" s="24">
        <v>3160.6</v>
      </c>
      <c r="X24" s="24">
        <v>3313</v>
      </c>
      <c r="Y24" s="24">
        <f t="shared" si="15"/>
        <v>152.40000000000009</v>
      </c>
      <c r="Z24" s="51">
        <v>175059.25</v>
      </c>
      <c r="AA24" s="26">
        <f t="shared" si="11"/>
        <v>5.4706512373808946</v>
      </c>
      <c r="AC24" s="51"/>
    </row>
    <row r="25" spans="1:29" x14ac:dyDescent="0.2">
      <c r="A25" s="23" t="s">
        <v>19</v>
      </c>
      <c r="B25" s="24">
        <v>4872.7</v>
      </c>
      <c r="C25" s="24">
        <v>4926.8</v>
      </c>
      <c r="D25" s="24">
        <f>C25-B25</f>
        <v>54.100000000000364</v>
      </c>
      <c r="E25" s="51">
        <v>1412016.17</v>
      </c>
      <c r="F25" s="26">
        <f t="shared" si="8"/>
        <v>124.30292185548703</v>
      </c>
      <c r="H25" s="23" t="s">
        <v>19</v>
      </c>
      <c r="I25" s="24">
        <v>4923</v>
      </c>
      <c r="J25" s="24">
        <v>4994.3999999999996</v>
      </c>
      <c r="K25" s="24">
        <f>J25-I25</f>
        <v>71.399999999999636</v>
      </c>
      <c r="L25" s="51">
        <v>392092.38</v>
      </c>
      <c r="M25" s="26">
        <f t="shared" si="9"/>
        <v>26.153458204728913</v>
      </c>
      <c r="O25" s="23" t="s">
        <v>19</v>
      </c>
      <c r="P25" s="24">
        <v>5271</v>
      </c>
      <c r="Q25" s="24">
        <v>5317.9</v>
      </c>
      <c r="R25" s="27">
        <f t="shared" si="16"/>
        <v>46.899999999999636</v>
      </c>
      <c r="S25" s="51">
        <v>913921.53</v>
      </c>
      <c r="T25" s="26">
        <f t="shared" si="10"/>
        <v>92.80577418417333</v>
      </c>
      <c r="V25" s="23" t="s">
        <v>19</v>
      </c>
      <c r="W25" s="24">
        <v>4833.3</v>
      </c>
      <c r="X25" s="24">
        <v>4896.2</v>
      </c>
      <c r="Y25" s="24">
        <f>X25-W25</f>
        <v>62.899999999999636</v>
      </c>
      <c r="Z25" s="51">
        <v>177672.75</v>
      </c>
      <c r="AA25" s="26">
        <f t="shared" si="11"/>
        <v>13.452689274211112</v>
      </c>
      <c r="AC25" s="51"/>
    </row>
    <row r="26" spans="1:29" x14ac:dyDescent="0.2">
      <c r="A26" s="23" t="s">
        <v>20</v>
      </c>
      <c r="B26" s="27">
        <v>3146.6</v>
      </c>
      <c r="C26" s="27">
        <v>3275</v>
      </c>
      <c r="D26" s="27">
        <f>C26-B26</f>
        <v>128.40000000000009</v>
      </c>
      <c r="E26" s="51">
        <v>24405.45</v>
      </c>
      <c r="F26" s="26">
        <f t="shared" si="8"/>
        <v>0.90523373084671466</v>
      </c>
      <c r="H26" s="23" t="s">
        <v>20</v>
      </c>
      <c r="I26" s="27">
        <v>3164.7</v>
      </c>
      <c r="J26" s="27">
        <v>3428.8</v>
      </c>
      <c r="K26" s="27">
        <f>J26-I26</f>
        <v>264.10000000000036</v>
      </c>
      <c r="L26" s="51">
        <v>23795.79</v>
      </c>
      <c r="M26" s="26">
        <f t="shared" si="9"/>
        <v>0.42911199896221358</v>
      </c>
      <c r="O26" s="23" t="s">
        <v>20</v>
      </c>
      <c r="P26" s="27">
        <v>3147.4</v>
      </c>
      <c r="Q26" s="27">
        <v>3281.3</v>
      </c>
      <c r="R26" s="27">
        <f>Q26-P26</f>
        <v>133.90000000000009</v>
      </c>
      <c r="S26" s="51">
        <v>51633.43</v>
      </c>
      <c r="T26" s="26">
        <f t="shared" si="10"/>
        <v>1.8364932282821604</v>
      </c>
      <c r="V26" s="23" t="s">
        <v>20</v>
      </c>
      <c r="W26" s="27">
        <v>3178.1</v>
      </c>
      <c r="X26" s="27">
        <v>3413.4</v>
      </c>
      <c r="Y26" s="27">
        <f>X26-W26</f>
        <v>235.30000000000018</v>
      </c>
      <c r="Z26" s="51">
        <v>78131.27</v>
      </c>
      <c r="AA26" s="26">
        <f t="shared" si="11"/>
        <v>1.5814005617011444</v>
      </c>
      <c r="AC26" s="51"/>
    </row>
    <row r="27" spans="1:29" x14ac:dyDescent="0.2">
      <c r="A27" s="23" t="s">
        <v>22</v>
      </c>
      <c r="B27" s="24">
        <v>5158.8</v>
      </c>
      <c r="C27" s="24">
        <v>5334.7</v>
      </c>
      <c r="D27" s="24">
        <f t="shared" ref="D27:D31" si="17">C27-B27</f>
        <v>175.89999999999964</v>
      </c>
      <c r="E27" s="51">
        <v>174996.68</v>
      </c>
      <c r="F27" s="26">
        <f t="shared" si="8"/>
        <v>4.7380855954861039</v>
      </c>
      <c r="H27" s="23" t="s">
        <v>22</v>
      </c>
      <c r="I27" s="24">
        <v>5133.3999999999996</v>
      </c>
      <c r="J27" s="24">
        <v>5218</v>
      </c>
      <c r="K27" s="24">
        <f t="shared" ref="K27:K31" si="18">J27-I27</f>
        <v>84.600000000000364</v>
      </c>
      <c r="L27" s="51">
        <v>636058.28</v>
      </c>
      <c r="M27" s="26">
        <f t="shared" si="9"/>
        <v>35.806797457367487</v>
      </c>
      <c r="O27" s="23" t="s">
        <v>22</v>
      </c>
      <c r="P27" s="24">
        <v>4927</v>
      </c>
      <c r="Q27" s="24">
        <v>5018.1000000000004</v>
      </c>
      <c r="R27" s="24">
        <f t="shared" ref="R27:R31" si="19">Q27-P27</f>
        <v>91.100000000000364</v>
      </c>
      <c r="S27" s="51">
        <v>72857.88</v>
      </c>
      <c r="T27" s="26">
        <f t="shared" si="10"/>
        <v>3.8088782024707837</v>
      </c>
      <c r="V27" s="23" t="s">
        <v>22</v>
      </c>
      <c r="W27" s="24">
        <v>5163.6000000000004</v>
      </c>
      <c r="X27" s="24">
        <v>5337.2</v>
      </c>
      <c r="Y27" s="24">
        <f t="shared" ref="Y27:Y31" si="20">X27-W27</f>
        <v>173.59999999999945</v>
      </c>
      <c r="Z27" s="51">
        <v>358046.26</v>
      </c>
      <c r="AA27" s="26">
        <f t="shared" si="11"/>
        <v>9.8226428398061341</v>
      </c>
      <c r="AC27" s="51"/>
    </row>
    <row r="28" spans="1:29" x14ac:dyDescent="0.2">
      <c r="A28" s="23" t="s">
        <v>23</v>
      </c>
      <c r="B28" s="24">
        <v>3164.4</v>
      </c>
      <c r="C28" s="24">
        <v>3298</v>
      </c>
      <c r="D28" s="24">
        <f t="shared" si="17"/>
        <v>133.59999999999991</v>
      </c>
      <c r="E28" s="51">
        <v>93137.22</v>
      </c>
      <c r="F28" s="26">
        <f t="shared" si="8"/>
        <v>3.3201350147966884</v>
      </c>
      <c r="H28" s="23" t="s">
        <v>23</v>
      </c>
      <c r="I28" s="24">
        <v>3168.6</v>
      </c>
      <c r="J28" s="24">
        <v>3245.3</v>
      </c>
      <c r="K28" s="24">
        <f t="shared" si="18"/>
        <v>76.700000000000273</v>
      </c>
      <c r="L28" s="51">
        <v>9612.23</v>
      </c>
      <c r="M28" s="26">
        <f t="shared" si="9"/>
        <v>0.5968534687964393</v>
      </c>
      <c r="O28" s="23" t="s">
        <v>23</v>
      </c>
      <c r="P28" s="24">
        <v>3128.7</v>
      </c>
      <c r="Q28" s="24">
        <v>3239.1</v>
      </c>
      <c r="R28" s="24">
        <f t="shared" si="19"/>
        <v>110.40000000000009</v>
      </c>
      <c r="S28" s="51">
        <v>72091.44</v>
      </c>
      <c r="T28" s="26">
        <f t="shared" si="10"/>
        <v>3.1099510923942737</v>
      </c>
      <c r="V28" s="23" t="s">
        <v>23</v>
      </c>
      <c r="W28" s="24">
        <v>3161.9</v>
      </c>
      <c r="X28" s="24">
        <v>3362.2</v>
      </c>
      <c r="Y28" s="24">
        <f t="shared" si="20"/>
        <v>200.29999999999973</v>
      </c>
      <c r="Z28" s="51">
        <v>131019.4</v>
      </c>
      <c r="AA28" s="26">
        <f t="shared" si="11"/>
        <v>3.1152549098595501</v>
      </c>
      <c r="AC28" s="51"/>
    </row>
    <row r="29" spans="1:29" x14ac:dyDescent="0.2">
      <c r="A29" s="23" t="s">
        <v>21</v>
      </c>
      <c r="B29" s="24">
        <v>3167.2</v>
      </c>
      <c r="C29" s="24">
        <v>3540.3</v>
      </c>
      <c r="D29" s="24">
        <f t="shared" si="17"/>
        <v>373.10000000000036</v>
      </c>
      <c r="E29" s="51">
        <v>213589.45</v>
      </c>
      <c r="F29" s="26">
        <f t="shared" si="8"/>
        <v>2.7264245304705348</v>
      </c>
      <c r="H29" s="23" t="s">
        <v>21</v>
      </c>
      <c r="I29" s="24">
        <v>3141.5</v>
      </c>
      <c r="J29" s="24">
        <v>3513.7</v>
      </c>
      <c r="K29" s="24">
        <f t="shared" si="18"/>
        <v>372.19999999999982</v>
      </c>
      <c r="L29" s="51">
        <v>38843.269999999997</v>
      </c>
      <c r="M29" s="26">
        <f t="shared" si="9"/>
        <v>0.49702512938056664</v>
      </c>
      <c r="O29" s="23" t="s">
        <v>21</v>
      </c>
      <c r="P29" s="24">
        <v>3163.2</v>
      </c>
      <c r="Q29" s="24">
        <v>3511.3</v>
      </c>
      <c r="R29" s="24">
        <f t="shared" si="19"/>
        <v>348.10000000000036</v>
      </c>
      <c r="S29" s="51">
        <v>348134.46</v>
      </c>
      <c r="T29" s="26">
        <f t="shared" si="10"/>
        <v>4.7630147108696379</v>
      </c>
      <c r="V29" s="23" t="s">
        <v>21</v>
      </c>
      <c r="W29" s="24">
        <v>3159.2</v>
      </c>
      <c r="X29" s="24">
        <v>3505.9</v>
      </c>
      <c r="Y29" s="24">
        <f t="shared" si="20"/>
        <v>346.70000000000027</v>
      </c>
      <c r="Z29" s="51">
        <v>269495.87</v>
      </c>
      <c r="AA29" s="26">
        <f t="shared" si="11"/>
        <v>3.7020067356398796</v>
      </c>
      <c r="AC29" s="51"/>
    </row>
    <row r="30" spans="1:29" x14ac:dyDescent="0.2">
      <c r="A30" s="34" t="s">
        <v>30</v>
      </c>
      <c r="B30" s="33">
        <v>3162.3</v>
      </c>
      <c r="C30" s="33">
        <v>3164.9</v>
      </c>
      <c r="D30" s="24">
        <f t="shared" si="17"/>
        <v>2.5999999999999091</v>
      </c>
      <c r="E30" s="51">
        <v>20394.580000000002</v>
      </c>
      <c r="F30" s="26">
        <f t="shared" si="8"/>
        <v>37.357718928967067</v>
      </c>
      <c r="H30" s="34" t="s">
        <v>30</v>
      </c>
      <c r="I30" s="33">
        <v>3159.3</v>
      </c>
      <c r="J30" s="33">
        <v>3164.7</v>
      </c>
      <c r="K30" s="24">
        <f t="shared" si="18"/>
        <v>5.3999999999996362</v>
      </c>
      <c r="L30" s="51">
        <v>11504.94</v>
      </c>
      <c r="M30" s="26">
        <f t="shared" si="9"/>
        <v>10.146810052239328</v>
      </c>
      <c r="O30" s="34" t="s">
        <v>30</v>
      </c>
      <c r="P30" s="33">
        <v>3143.8</v>
      </c>
      <c r="Q30" s="33">
        <v>3145.8</v>
      </c>
      <c r="R30" s="24">
        <f t="shared" si="19"/>
        <v>2</v>
      </c>
      <c r="S30" s="51">
        <v>2515.5500000000002</v>
      </c>
      <c r="T30" s="26">
        <f t="shared" si="10"/>
        <v>5.9902078300846497</v>
      </c>
      <c r="V30" s="34" t="s">
        <v>30</v>
      </c>
      <c r="W30" s="33">
        <v>3177.8</v>
      </c>
      <c r="X30" s="33">
        <v>3184.6</v>
      </c>
      <c r="Y30" s="24">
        <f t="shared" si="20"/>
        <v>6.7999999999997272</v>
      </c>
      <c r="Z30" s="51">
        <v>5019.1000000000004</v>
      </c>
      <c r="AA30" s="26">
        <f t="shared" si="11"/>
        <v>3.5152471766762581</v>
      </c>
      <c r="AC30" s="51"/>
    </row>
    <row r="31" spans="1:29" ht="16" thickBot="1" x14ac:dyDescent="0.25">
      <c r="A31" s="29" t="s">
        <v>24</v>
      </c>
      <c r="B31" s="30">
        <v>3148.1</v>
      </c>
      <c r="C31" s="30">
        <v>3189.6</v>
      </c>
      <c r="D31" s="30">
        <f t="shared" si="17"/>
        <v>41.5</v>
      </c>
      <c r="E31" s="66">
        <v>92912.05</v>
      </c>
      <c r="F31" s="31">
        <f t="shared" si="8"/>
        <v>10.662594123237154</v>
      </c>
      <c r="H31" s="29" t="s">
        <v>24</v>
      </c>
      <c r="I31" s="30">
        <v>3156.7</v>
      </c>
      <c r="J31" s="30">
        <v>3203.4</v>
      </c>
      <c r="K31" s="30">
        <f t="shared" si="18"/>
        <v>46.700000000000273</v>
      </c>
      <c r="L31" s="66">
        <v>17148.59</v>
      </c>
      <c r="M31" s="31">
        <f t="shared" si="9"/>
        <v>1.7488415731735023</v>
      </c>
      <c r="O31" s="29" t="s">
        <v>24</v>
      </c>
      <c r="P31" s="30">
        <v>3156</v>
      </c>
      <c r="Q31" s="30">
        <v>3225.7</v>
      </c>
      <c r="R31" s="30">
        <f t="shared" si="19"/>
        <v>69.699999999999818</v>
      </c>
      <c r="S31" s="66">
        <v>19928.11</v>
      </c>
      <c r="T31" s="31">
        <f t="shared" si="10"/>
        <v>1.3616712434401326</v>
      </c>
      <c r="V31" s="29" t="s">
        <v>24</v>
      </c>
      <c r="W31" s="30">
        <v>3171.9</v>
      </c>
      <c r="X31" s="30">
        <v>3231.1</v>
      </c>
      <c r="Y31" s="30">
        <f t="shared" si="20"/>
        <v>59.199999999999818</v>
      </c>
      <c r="Z31" s="66">
        <v>11782.11</v>
      </c>
      <c r="AA31" s="31">
        <f t="shared" si="11"/>
        <v>0.9478514931305505</v>
      </c>
      <c r="AC31" s="51"/>
    </row>
    <row r="32" spans="1:29" x14ac:dyDescent="0.2">
      <c r="A32" s="21" t="s">
        <v>25</v>
      </c>
      <c r="B32" s="22"/>
      <c r="C32" s="21"/>
      <c r="D32" s="21"/>
      <c r="E32" s="21"/>
      <c r="F32" s="32">
        <f>F23/F22</f>
        <v>1.4814579366542915</v>
      </c>
      <c r="H32" s="21" t="s">
        <v>25</v>
      </c>
      <c r="I32" s="22"/>
      <c r="J32" s="21"/>
      <c r="K32" s="21"/>
      <c r="L32" s="21"/>
      <c r="M32" s="32">
        <f>M23/M22</f>
        <v>0.86240383672177878</v>
      </c>
      <c r="O32" s="21" t="s">
        <v>25</v>
      </c>
      <c r="P32" s="22"/>
      <c r="Q32" s="21"/>
      <c r="R32" s="21"/>
      <c r="S32" s="21"/>
      <c r="T32" s="32">
        <f>T23/T22</f>
        <v>0</v>
      </c>
      <c r="V32" s="21" t="s">
        <v>25</v>
      </c>
      <c r="W32" s="22"/>
      <c r="X32" s="21"/>
      <c r="Y32" s="21"/>
      <c r="Z32" s="21"/>
      <c r="AA32" s="32">
        <f>AA23/AA22</f>
        <v>0</v>
      </c>
      <c r="AC32" s="51"/>
    </row>
    <row r="33" spans="1:36" x14ac:dyDescent="0.2">
      <c r="A33" s="23" t="s">
        <v>26</v>
      </c>
      <c r="B33" s="33"/>
      <c r="C33" s="34"/>
      <c r="D33" s="34"/>
      <c r="E33" s="34"/>
      <c r="F33" s="35">
        <f>F23/F21</f>
        <v>2.1198031948492863E-2</v>
      </c>
      <c r="H33" s="23" t="s">
        <v>26</v>
      </c>
      <c r="I33" s="33"/>
      <c r="J33" s="34"/>
      <c r="K33" s="34"/>
      <c r="L33" s="34"/>
      <c r="M33" s="35">
        <f>M23/M21</f>
        <v>7.2658921745094918E-2</v>
      </c>
      <c r="O33" s="23" t="s">
        <v>26</v>
      </c>
      <c r="P33" s="33"/>
      <c r="Q33" s="34"/>
      <c r="R33" s="34"/>
      <c r="S33" s="34"/>
      <c r="T33" s="35">
        <f>T23/T21</f>
        <v>0</v>
      </c>
      <c r="V33" s="23" t="s">
        <v>26</v>
      </c>
      <c r="W33" s="33"/>
      <c r="X33" s="34"/>
      <c r="Y33" s="34"/>
      <c r="Z33" s="34"/>
      <c r="AA33" s="35">
        <f>AA23/AA21</f>
        <v>0</v>
      </c>
      <c r="AC33" s="51"/>
    </row>
    <row r="34" spans="1:36" x14ac:dyDescent="0.2">
      <c r="A34" s="36" t="s">
        <v>27</v>
      </c>
      <c r="B34" s="24"/>
      <c r="C34" s="23"/>
      <c r="D34" s="23"/>
      <c r="E34" s="23"/>
      <c r="F34" s="26">
        <f>F23/F28</f>
        <v>7.4512039357999688E-2</v>
      </c>
      <c r="H34" s="36" t="s">
        <v>27</v>
      </c>
      <c r="I34" s="24"/>
      <c r="J34" s="23"/>
      <c r="K34" s="23"/>
      <c r="L34" s="23"/>
      <c r="M34" s="26">
        <f>M23/M28</f>
        <v>0.1494999220308057</v>
      </c>
      <c r="O34" s="36" t="s">
        <v>27</v>
      </c>
      <c r="P34" s="24"/>
      <c r="Q34" s="23"/>
      <c r="R34" s="23"/>
      <c r="S34" s="23"/>
      <c r="T34" s="26">
        <f>T23/T28</f>
        <v>0</v>
      </c>
      <c r="V34" s="36" t="s">
        <v>27</v>
      </c>
      <c r="W34" s="24"/>
      <c r="X34" s="23"/>
      <c r="Y34" s="23"/>
      <c r="Z34" s="23"/>
      <c r="AA34" s="26">
        <f>AA23/AA28</f>
        <v>0</v>
      </c>
      <c r="AC34" s="51"/>
    </row>
    <row r="35" spans="1:36" x14ac:dyDescent="0.2">
      <c r="B35" s="37"/>
      <c r="C35" s="37"/>
      <c r="D35" s="37"/>
      <c r="E35" s="2"/>
      <c r="F35" s="38"/>
      <c r="I35" s="37"/>
      <c r="J35" s="37"/>
      <c r="K35" s="37"/>
      <c r="L35" s="2"/>
      <c r="M35" s="38"/>
      <c r="P35" s="37"/>
      <c r="Q35" s="37"/>
      <c r="R35" s="37"/>
      <c r="S35" s="2"/>
      <c r="T35" s="38"/>
      <c r="W35" s="37"/>
      <c r="X35" s="37"/>
      <c r="Y35" s="37"/>
      <c r="Z35" s="2"/>
      <c r="AA35" s="38"/>
      <c r="AC35" s="51"/>
    </row>
    <row r="36" spans="1:36" ht="16" thickBot="1" x14ac:dyDescent="0.25">
      <c r="A36" s="17" t="s">
        <v>11</v>
      </c>
      <c r="B36" s="18">
        <v>3</v>
      </c>
      <c r="C36" s="17" t="s">
        <v>53</v>
      </c>
      <c r="D36" s="19"/>
      <c r="E36" s="20"/>
      <c r="F36" s="17"/>
      <c r="H36" s="17" t="s">
        <v>11</v>
      </c>
      <c r="I36" s="18">
        <v>4</v>
      </c>
      <c r="J36" s="17"/>
      <c r="K36" s="19"/>
      <c r="L36" s="20"/>
      <c r="M36" s="17"/>
      <c r="O36" s="17" t="s">
        <v>11</v>
      </c>
      <c r="P36" s="18">
        <v>13</v>
      </c>
      <c r="Q36" s="17"/>
      <c r="R36" s="19"/>
      <c r="S36" s="20"/>
      <c r="T36" s="17"/>
      <c r="V36" s="17" t="s">
        <v>11</v>
      </c>
      <c r="W36" s="18">
        <v>14</v>
      </c>
      <c r="X36" s="17"/>
      <c r="Y36" s="19"/>
      <c r="Z36" s="20"/>
      <c r="AA36" s="17"/>
      <c r="AC36" s="51"/>
    </row>
    <row r="37" spans="1:36" x14ac:dyDescent="0.2">
      <c r="A37" s="21" t="s">
        <v>12</v>
      </c>
      <c r="B37" s="22" t="s">
        <v>33</v>
      </c>
      <c r="C37" s="21" t="s">
        <v>34</v>
      </c>
      <c r="D37" s="21" t="s">
        <v>35</v>
      </c>
      <c r="E37" s="21" t="s">
        <v>13</v>
      </c>
      <c r="F37" s="21" t="s">
        <v>14</v>
      </c>
      <c r="H37" s="21" t="s">
        <v>12</v>
      </c>
      <c r="I37" s="47" t="s">
        <v>33</v>
      </c>
      <c r="J37" s="48" t="s">
        <v>34</v>
      </c>
      <c r="K37" s="48" t="s">
        <v>35</v>
      </c>
      <c r="L37" s="21" t="s">
        <v>13</v>
      </c>
      <c r="M37" s="21" t="s">
        <v>14</v>
      </c>
      <c r="O37" s="21" t="s">
        <v>12</v>
      </c>
      <c r="P37" s="47" t="s">
        <v>33</v>
      </c>
      <c r="Q37" s="48" t="s">
        <v>34</v>
      </c>
      <c r="R37" s="48" t="s">
        <v>35</v>
      </c>
      <c r="S37" s="21" t="s">
        <v>13</v>
      </c>
      <c r="T37" s="21" t="s">
        <v>14</v>
      </c>
      <c r="V37" s="21" t="s">
        <v>12</v>
      </c>
      <c r="W37" s="47" t="s">
        <v>33</v>
      </c>
      <c r="X37" s="48" t="s">
        <v>34</v>
      </c>
      <c r="Y37" s="48" t="s">
        <v>35</v>
      </c>
      <c r="Z37" s="21" t="s">
        <v>13</v>
      </c>
      <c r="AA37" s="21" t="s">
        <v>14</v>
      </c>
      <c r="AC37" s="51"/>
    </row>
    <row r="38" spans="1:36" x14ac:dyDescent="0.2">
      <c r="A38" s="21"/>
      <c r="B38" s="22"/>
      <c r="C38" s="21"/>
      <c r="D38" s="21"/>
      <c r="E38" s="21"/>
      <c r="F38" s="21"/>
      <c r="H38" s="21"/>
      <c r="I38" s="22"/>
      <c r="J38" s="21"/>
      <c r="K38" s="21"/>
      <c r="L38" s="21"/>
      <c r="M38" s="21"/>
      <c r="O38" s="21"/>
      <c r="P38" s="22"/>
      <c r="Q38" s="21"/>
      <c r="R38" s="21"/>
      <c r="S38" s="21"/>
      <c r="T38" s="21"/>
      <c r="V38" s="21"/>
      <c r="W38" s="22"/>
      <c r="X38" s="21"/>
      <c r="Y38" s="21"/>
      <c r="Z38" s="21"/>
      <c r="AA38" s="21"/>
      <c r="AC38" s="51"/>
    </row>
    <row r="39" spans="1:36" x14ac:dyDescent="0.2">
      <c r="A39" s="23" t="s">
        <v>32</v>
      </c>
      <c r="B39" s="24">
        <v>3278.5</v>
      </c>
      <c r="C39" s="23"/>
      <c r="D39" s="23"/>
      <c r="E39" s="23"/>
      <c r="F39" s="23"/>
      <c r="H39" s="23" t="s">
        <v>32</v>
      </c>
      <c r="I39" s="24">
        <v>3284.6</v>
      </c>
      <c r="J39" s="23">
        <v>3334.2</v>
      </c>
      <c r="K39" s="24">
        <f>J39-I39</f>
        <v>49.599999999999909</v>
      </c>
      <c r="L39" s="51">
        <v>156651.96</v>
      </c>
      <c r="M39" s="26">
        <f>(L39/$B$13)/(K39/1000)</f>
        <v>15.041567216271387</v>
      </c>
      <c r="O39" s="23" t="s">
        <v>32</v>
      </c>
      <c r="P39" s="24">
        <v>3277.3</v>
      </c>
      <c r="Q39" s="23">
        <v>3310.6</v>
      </c>
      <c r="R39" s="24">
        <f>Q39-P39</f>
        <v>33.299999999999727</v>
      </c>
      <c r="S39" s="51">
        <v>233336.45</v>
      </c>
      <c r="T39" s="26">
        <f>(S39/$B$13)/(R39/1000)</f>
        <v>33.371619633009807</v>
      </c>
      <c r="V39" s="23" t="s">
        <v>32</v>
      </c>
      <c r="W39" s="24">
        <v>3285.7</v>
      </c>
      <c r="X39" s="23">
        <v>3329.1</v>
      </c>
      <c r="Y39" s="24">
        <f>X39-W39</f>
        <v>43.400000000000091</v>
      </c>
      <c r="Z39" s="51">
        <v>258307.93</v>
      </c>
      <c r="AA39" s="26">
        <f>(Z39/$B$13)/(Y39/1000)</f>
        <v>28.345684036243032</v>
      </c>
      <c r="AC39" s="51"/>
    </row>
    <row r="40" spans="1:36" x14ac:dyDescent="0.2">
      <c r="A40" s="23" t="s">
        <v>15</v>
      </c>
      <c r="B40" s="24">
        <v>3153.7</v>
      </c>
      <c r="C40" s="24"/>
      <c r="D40" s="24">
        <f>C40-B40</f>
        <v>-3153.7</v>
      </c>
      <c r="E40" s="25"/>
      <c r="F40" s="26">
        <f>(E40/$B$13)/D40</f>
        <v>0</v>
      </c>
      <c r="H40" s="23" t="s">
        <v>15</v>
      </c>
      <c r="I40" s="24">
        <v>3153.2</v>
      </c>
      <c r="J40" s="24">
        <v>3539.4</v>
      </c>
      <c r="K40" s="24">
        <f>J40-I40</f>
        <v>386.20000000000027</v>
      </c>
      <c r="L40" s="51">
        <v>685747.28</v>
      </c>
      <c r="M40" s="26">
        <f t="shared" ref="M40:M50" si="21">(L40/$B$13)/(K40/1000)</f>
        <v>8.4565020098349173</v>
      </c>
      <c r="O40" s="23" t="s">
        <v>15</v>
      </c>
      <c r="P40" s="24">
        <v>3153.7</v>
      </c>
      <c r="Q40" s="24">
        <v>3322.4</v>
      </c>
      <c r="R40" s="24">
        <f>Q40-P40</f>
        <v>168.70000000000027</v>
      </c>
      <c r="S40" s="51">
        <v>850297.79</v>
      </c>
      <c r="T40" s="26">
        <f t="shared" ref="T40:T50" si="22">(S40/$B$13)/(R40/1000)</f>
        <v>24.004623568901913</v>
      </c>
      <c r="V40" s="23" t="s">
        <v>15</v>
      </c>
      <c r="W40" s="24">
        <v>3158.3</v>
      </c>
      <c r="X40" s="24">
        <v>3428.8</v>
      </c>
      <c r="Y40" s="24">
        <f>X40-W40</f>
        <v>270.5</v>
      </c>
      <c r="Z40" s="51">
        <v>829118.19</v>
      </c>
      <c r="AA40" s="26">
        <f t="shared" ref="AA40:AA50" si="23">(Z40/$B$13)/(Y40/1000)</f>
        <v>14.597823420185554</v>
      </c>
      <c r="AC40" s="51"/>
    </row>
    <row r="41" spans="1:36" x14ac:dyDescent="0.2">
      <c r="A41" s="23" t="s">
        <v>16</v>
      </c>
      <c r="B41" s="24">
        <v>3149.8</v>
      </c>
      <c r="C41" s="24"/>
      <c r="D41" s="24">
        <f t="shared" ref="D41:D43" si="24">C41-B41</f>
        <v>-3149.8</v>
      </c>
      <c r="E41" s="25"/>
      <c r="F41" s="26">
        <f>(E41/$B$13)/D41</f>
        <v>0</v>
      </c>
      <c r="H41" s="23" t="s">
        <v>16</v>
      </c>
      <c r="I41" s="24">
        <v>3147.1</v>
      </c>
      <c r="J41" s="24">
        <v>3272</v>
      </c>
      <c r="K41" s="24">
        <f t="shared" ref="K41:K43" si="25">J41-I41</f>
        <v>124.90000000000009</v>
      </c>
      <c r="L41" s="51">
        <v>5484.06</v>
      </c>
      <c r="M41" s="26">
        <f t="shared" si="21"/>
        <v>0.20911187276726589</v>
      </c>
      <c r="O41" s="23" t="s">
        <v>16</v>
      </c>
      <c r="P41" s="24">
        <v>3154.5</v>
      </c>
      <c r="Q41" s="24">
        <v>3200</v>
      </c>
      <c r="R41" s="24">
        <f t="shared" ref="R41:R43" si="26">Q41-P41</f>
        <v>45.5</v>
      </c>
      <c r="S41" s="51">
        <v>3509.45</v>
      </c>
      <c r="T41" s="26">
        <f t="shared" si="22"/>
        <v>0.36733862398807887</v>
      </c>
      <c r="V41" s="23" t="s">
        <v>16</v>
      </c>
      <c r="W41" s="24">
        <v>3088.8</v>
      </c>
      <c r="X41" s="24">
        <v>3163.8</v>
      </c>
      <c r="Y41" s="24">
        <f t="shared" ref="Y41:Y43" si="27">X41-W41</f>
        <v>75</v>
      </c>
      <c r="Z41" s="51">
        <v>3743.49</v>
      </c>
      <c r="AA41" s="26">
        <f t="shared" si="23"/>
        <v>0.2377137735004918</v>
      </c>
      <c r="AC41" s="51"/>
    </row>
    <row r="42" spans="1:36" x14ac:dyDescent="0.2">
      <c r="A42" s="23" t="s">
        <v>17</v>
      </c>
      <c r="B42" s="24">
        <v>4875.2</v>
      </c>
      <c r="C42" s="24"/>
      <c r="D42" s="24">
        <f t="shared" si="24"/>
        <v>-4875.2</v>
      </c>
      <c r="E42" s="25"/>
      <c r="F42" s="26">
        <f>(E42/$B$13)/D42</f>
        <v>0</v>
      </c>
      <c r="H42" s="23" t="s">
        <v>17</v>
      </c>
      <c r="I42" s="24">
        <v>4959.3</v>
      </c>
      <c r="J42" s="24">
        <v>5130.1000000000004</v>
      </c>
      <c r="K42" s="24">
        <f t="shared" si="25"/>
        <v>170.80000000000018</v>
      </c>
      <c r="L42" s="51">
        <v>27100.86</v>
      </c>
      <c r="M42" s="26">
        <f t="shared" si="21"/>
        <v>0.75567340590719023</v>
      </c>
      <c r="O42" s="23"/>
      <c r="P42" s="24"/>
      <c r="Q42" s="24"/>
      <c r="R42" s="24"/>
      <c r="S42" s="25"/>
      <c r="T42" s="26"/>
      <c r="V42" s="23" t="s">
        <v>17</v>
      </c>
      <c r="W42" s="24"/>
      <c r="X42" s="24"/>
      <c r="Y42" s="24"/>
      <c r="Z42" s="25"/>
      <c r="AA42" s="26"/>
      <c r="AC42" s="51"/>
    </row>
    <row r="43" spans="1:36" x14ac:dyDescent="0.2">
      <c r="A43" s="23" t="s">
        <v>18</v>
      </c>
      <c r="B43" s="24">
        <v>3160.7</v>
      </c>
      <c r="C43" s="24"/>
      <c r="D43" s="24">
        <f t="shared" si="24"/>
        <v>-3160.7</v>
      </c>
      <c r="E43" s="25"/>
      <c r="F43" s="26">
        <f>(E43/$B$13)/D43</f>
        <v>0</v>
      </c>
      <c r="H43" s="23" t="s">
        <v>18</v>
      </c>
      <c r="I43" s="24">
        <v>3147.2</v>
      </c>
      <c r="J43" s="24">
        <v>3271.5</v>
      </c>
      <c r="K43" s="24">
        <f t="shared" si="25"/>
        <v>124.30000000000018</v>
      </c>
      <c r="L43" s="51">
        <v>103275.39</v>
      </c>
      <c r="M43" s="26">
        <f t="shared" si="21"/>
        <v>3.9569872166359028</v>
      </c>
      <c r="O43" s="23" t="s">
        <v>18</v>
      </c>
      <c r="P43" s="24">
        <v>3173.6</v>
      </c>
      <c r="Q43" s="24">
        <v>3330.8</v>
      </c>
      <c r="R43" s="24">
        <f t="shared" si="26"/>
        <v>157.20000000000027</v>
      </c>
      <c r="S43" s="51">
        <v>283750.59000000003</v>
      </c>
      <c r="T43" s="26">
        <f t="shared" si="22"/>
        <v>8.5965296163670413</v>
      </c>
      <c r="V43" s="23" t="s">
        <v>18</v>
      </c>
      <c r="W43" s="24">
        <v>3153.9</v>
      </c>
      <c r="X43" s="24">
        <v>3232.1</v>
      </c>
      <c r="Y43" s="24">
        <f t="shared" si="27"/>
        <v>78.199999999999818</v>
      </c>
      <c r="Z43" s="51">
        <v>77216.58</v>
      </c>
      <c r="AA43" s="26">
        <f t="shared" si="23"/>
        <v>4.702650914161576</v>
      </c>
      <c r="AC43" s="51"/>
      <c r="AD43" s="83" t="s">
        <v>50</v>
      </c>
      <c r="AE43" s="83"/>
      <c r="AF43" s="83"/>
      <c r="AG43" s="83"/>
      <c r="AH43" s="83"/>
      <c r="AI43" s="83"/>
      <c r="AJ43" s="83"/>
    </row>
    <row r="44" spans="1:36" x14ac:dyDescent="0.2">
      <c r="A44" s="23" t="s">
        <v>19</v>
      </c>
      <c r="B44" s="24">
        <v>4988.5</v>
      </c>
      <c r="C44" s="24"/>
      <c r="D44" s="24">
        <f>C44-B44</f>
        <v>-4988.5</v>
      </c>
      <c r="E44" s="25"/>
      <c r="F44" s="26">
        <f>(E44/$B$13)/D44</f>
        <v>0</v>
      </c>
      <c r="H44" s="23" t="s">
        <v>19</v>
      </c>
      <c r="I44" s="24">
        <v>5020.5</v>
      </c>
      <c r="J44" s="24">
        <v>5053.2</v>
      </c>
      <c r="K44" s="24">
        <f>J44-I44</f>
        <v>32.699999999999818</v>
      </c>
      <c r="L44" s="51">
        <v>237919.86</v>
      </c>
      <c r="M44" s="26">
        <f t="shared" si="21"/>
        <v>34.651486914806448</v>
      </c>
      <c r="O44" s="23" t="s">
        <v>19</v>
      </c>
      <c r="P44" s="24">
        <v>5158.6000000000004</v>
      </c>
      <c r="Q44" s="24">
        <v>5198.3</v>
      </c>
      <c r="R44" s="24">
        <f>Q44-P44</f>
        <v>39.699999999999818</v>
      </c>
      <c r="S44" s="51">
        <v>683687.5</v>
      </c>
      <c r="T44" s="26">
        <f t="shared" si="22"/>
        <v>82.017412717201623</v>
      </c>
      <c r="V44" s="23" t="s">
        <v>19</v>
      </c>
      <c r="W44" s="24">
        <v>4825.6000000000004</v>
      </c>
      <c r="X44" s="24">
        <v>4864.2</v>
      </c>
      <c r="Y44" s="24">
        <f>X44-W44</f>
        <v>38.599999999999454</v>
      </c>
      <c r="Z44" s="51">
        <v>166563.82</v>
      </c>
      <c r="AA44" s="26">
        <f t="shared" si="23"/>
        <v>20.550968803530623</v>
      </c>
      <c r="AC44" s="51"/>
      <c r="AD44" s="86" t="s">
        <v>51</v>
      </c>
      <c r="AE44" s="87"/>
      <c r="AF44" s="88"/>
      <c r="AG44" s="51"/>
      <c r="AH44" s="86" t="s">
        <v>48</v>
      </c>
      <c r="AI44" s="87"/>
      <c r="AJ44" s="88"/>
    </row>
    <row r="45" spans="1:36" ht="16" x14ac:dyDescent="0.2">
      <c r="A45" s="23" t="s">
        <v>20</v>
      </c>
      <c r="B45" s="27">
        <v>3115.4</v>
      </c>
      <c r="C45" s="27"/>
      <c r="D45" s="27">
        <f>C45-B45</f>
        <v>-3115.4</v>
      </c>
      <c r="E45" s="28"/>
      <c r="F45" s="26">
        <f t="shared" ref="F45:F50" si="28">(E45/$B$13)/D45</f>
        <v>0</v>
      </c>
      <c r="H45" s="23" t="s">
        <v>20</v>
      </c>
      <c r="I45" s="27">
        <v>3087.9</v>
      </c>
      <c r="J45" s="27">
        <v>3341.3</v>
      </c>
      <c r="K45" s="27">
        <f>J45-I45</f>
        <v>253.40000000000009</v>
      </c>
      <c r="L45" s="51">
        <v>24798.75</v>
      </c>
      <c r="M45" s="26">
        <f t="shared" si="21"/>
        <v>0.46608176518946121</v>
      </c>
      <c r="O45" s="23" t="s">
        <v>20</v>
      </c>
      <c r="P45" s="27">
        <v>3157.3</v>
      </c>
      <c r="Q45" s="27">
        <v>3310.5</v>
      </c>
      <c r="R45" s="27">
        <f>Q45-P45</f>
        <v>153.19999999999982</v>
      </c>
      <c r="S45" s="51">
        <v>47744.53</v>
      </c>
      <c r="T45" s="26">
        <f t="shared" si="22"/>
        <v>1.4842388305559875</v>
      </c>
      <c r="V45" s="23" t="s">
        <v>20</v>
      </c>
      <c r="W45" s="27">
        <v>3149.3</v>
      </c>
      <c r="X45" s="27">
        <v>3291</v>
      </c>
      <c r="Y45" s="27">
        <f>X45-W45</f>
        <v>141.69999999999982</v>
      </c>
      <c r="Z45" s="51">
        <v>22051.17</v>
      </c>
      <c r="AA45" s="26">
        <f t="shared" si="23"/>
        <v>0.74114079555175483</v>
      </c>
      <c r="AC45" s="51"/>
      <c r="AD45" s="56" t="s">
        <v>12</v>
      </c>
      <c r="AE45" s="51" t="s">
        <v>14</v>
      </c>
      <c r="AF45" s="57" t="s">
        <v>37</v>
      </c>
      <c r="AG45" s="51"/>
      <c r="AH45" s="56" t="s">
        <v>12</v>
      </c>
      <c r="AI45" s="51" t="s">
        <v>14</v>
      </c>
      <c r="AJ45" s="57" t="s">
        <v>37</v>
      </c>
    </row>
    <row r="46" spans="1:36" ht="16" x14ac:dyDescent="0.2">
      <c r="A46" s="23" t="s">
        <v>22</v>
      </c>
      <c r="B46" s="24">
        <v>5016.2</v>
      </c>
      <c r="C46" s="24"/>
      <c r="D46" s="24">
        <f t="shared" ref="D46:D50" si="29">C46-B46</f>
        <v>-5016.2</v>
      </c>
      <c r="E46" s="25"/>
      <c r="F46" s="26">
        <f t="shared" si="28"/>
        <v>0</v>
      </c>
      <c r="H46" s="23" t="s">
        <v>22</v>
      </c>
      <c r="I46" s="24">
        <v>4997.6000000000004</v>
      </c>
      <c r="J46" s="24">
        <v>5120.3999999999996</v>
      </c>
      <c r="K46" s="24">
        <f t="shared" ref="K46:K50" si="30">J46-I46</f>
        <v>122.79999999999927</v>
      </c>
      <c r="L46" s="51">
        <v>818563.92</v>
      </c>
      <c r="M46" s="26">
        <f t="shared" si="21"/>
        <v>31.746303484242109</v>
      </c>
      <c r="O46" s="23" t="s">
        <v>22</v>
      </c>
      <c r="P46" s="24">
        <v>5077.8</v>
      </c>
      <c r="Q46" s="24">
        <v>5317.7</v>
      </c>
      <c r="R46" s="24">
        <f t="shared" ref="R46:R50" si="31">Q46-P46</f>
        <v>239.89999999999964</v>
      </c>
      <c r="S46" s="51">
        <v>202043.01</v>
      </c>
      <c r="T46" s="26">
        <f t="shared" si="22"/>
        <v>4.0109986348136699</v>
      </c>
      <c r="V46" s="23" t="s">
        <v>22</v>
      </c>
      <c r="W46" s="24">
        <v>4944.8999999999996</v>
      </c>
      <c r="X46" s="24">
        <v>5063.5</v>
      </c>
      <c r="Y46" s="24">
        <f t="shared" ref="Y46:Y50" si="32">X46-W46</f>
        <v>118.60000000000036</v>
      </c>
      <c r="Z46" s="51">
        <v>227927.67</v>
      </c>
      <c r="AA46" s="26">
        <f t="shared" si="23"/>
        <v>9.1527435508100545</v>
      </c>
      <c r="AC46" s="51"/>
      <c r="AD46" s="56"/>
      <c r="AE46" s="51"/>
      <c r="AF46" s="57"/>
      <c r="AG46" s="51"/>
      <c r="AH46" s="56"/>
      <c r="AI46" s="51"/>
      <c r="AJ46" s="57"/>
    </row>
    <row r="47" spans="1:36" ht="16" x14ac:dyDescent="0.2">
      <c r="A47" s="23" t="s">
        <v>23</v>
      </c>
      <c r="B47" s="24">
        <v>3169.2</v>
      </c>
      <c r="C47" s="24"/>
      <c r="D47" s="24">
        <f t="shared" si="29"/>
        <v>-3169.2</v>
      </c>
      <c r="E47" s="25"/>
      <c r="F47" s="26">
        <f t="shared" si="28"/>
        <v>0</v>
      </c>
      <c r="H47" s="23" t="s">
        <v>23</v>
      </c>
      <c r="I47" s="24">
        <v>3168.3</v>
      </c>
      <c r="J47" s="24">
        <v>3239.8</v>
      </c>
      <c r="K47" s="24">
        <f t="shared" si="30"/>
        <v>71.5</v>
      </c>
      <c r="L47" s="51">
        <v>76909.39</v>
      </c>
      <c r="M47" s="26">
        <f t="shared" si="21"/>
        <v>5.122857284307373</v>
      </c>
      <c r="O47" s="23" t="s">
        <v>23</v>
      </c>
      <c r="P47" s="24">
        <v>3162.3</v>
      </c>
      <c r="Q47" s="24">
        <v>3476.9</v>
      </c>
      <c r="R47" s="24">
        <f t="shared" si="31"/>
        <v>314.59999999999991</v>
      </c>
      <c r="S47" s="51">
        <v>134923.74</v>
      </c>
      <c r="T47" s="26">
        <f t="shared" si="22"/>
        <v>2.0425306628683266</v>
      </c>
      <c r="V47" s="23" t="s">
        <v>23</v>
      </c>
      <c r="W47" s="24">
        <v>3138.7</v>
      </c>
      <c r="X47" s="24">
        <v>3222</v>
      </c>
      <c r="Y47" s="24">
        <f t="shared" si="32"/>
        <v>83.300000000000182</v>
      </c>
      <c r="Z47" s="51">
        <v>84774.67</v>
      </c>
      <c r="AA47" s="26">
        <f t="shared" si="23"/>
        <v>4.8468551256022216</v>
      </c>
      <c r="AC47" s="51"/>
      <c r="AD47" s="56" t="s">
        <v>15</v>
      </c>
      <c r="AE47" s="53">
        <v>1.05</v>
      </c>
      <c r="AF47" s="58">
        <v>0.53</v>
      </c>
      <c r="AG47" s="51"/>
      <c r="AH47" s="56" t="s">
        <v>15</v>
      </c>
      <c r="AI47" s="53">
        <v>16.399999999999999</v>
      </c>
      <c r="AJ47" s="58">
        <v>0.76</v>
      </c>
    </row>
    <row r="48" spans="1:36" ht="16" x14ac:dyDescent="0.2">
      <c r="A48" s="23" t="s">
        <v>21</v>
      </c>
      <c r="B48" s="24">
        <v>3165.1</v>
      </c>
      <c r="C48" s="24"/>
      <c r="D48" s="24">
        <f t="shared" si="29"/>
        <v>-3165.1</v>
      </c>
      <c r="E48" s="25"/>
      <c r="F48" s="26">
        <f t="shared" si="28"/>
        <v>0</v>
      </c>
      <c r="H48" s="23" t="s">
        <v>21</v>
      </c>
      <c r="I48" s="24">
        <v>3156.5</v>
      </c>
      <c r="J48" s="24">
        <v>3474.7</v>
      </c>
      <c r="K48" s="24">
        <f t="shared" si="30"/>
        <v>318.19999999999982</v>
      </c>
      <c r="L48" s="51">
        <v>154091.94</v>
      </c>
      <c r="M48" s="26">
        <f t="shared" si="21"/>
        <v>2.3063152984562594</v>
      </c>
      <c r="O48" s="23" t="s">
        <v>21</v>
      </c>
      <c r="P48" s="24">
        <v>3151.8</v>
      </c>
      <c r="Q48" s="24">
        <v>3496.7</v>
      </c>
      <c r="R48" s="24">
        <f t="shared" si="31"/>
        <v>344.89999999999964</v>
      </c>
      <c r="S48" s="51">
        <v>420095.66</v>
      </c>
      <c r="T48" s="26">
        <f t="shared" si="22"/>
        <v>5.8008806837396722</v>
      </c>
      <c r="V48" s="23" t="s">
        <v>21</v>
      </c>
      <c r="W48" s="24">
        <v>3163.9</v>
      </c>
      <c r="X48" s="24">
        <v>3521.9</v>
      </c>
      <c r="Y48" s="24">
        <f t="shared" si="32"/>
        <v>358</v>
      </c>
      <c r="Z48" s="51">
        <v>263355.32</v>
      </c>
      <c r="AA48" s="26">
        <f t="shared" si="23"/>
        <v>3.5034667606780761</v>
      </c>
      <c r="AC48" s="51"/>
      <c r="AD48" s="56" t="s">
        <v>16</v>
      </c>
      <c r="AE48" s="53">
        <v>0.36</v>
      </c>
      <c r="AF48" s="58">
        <v>0.49</v>
      </c>
      <c r="AG48" s="51"/>
      <c r="AH48" s="56" t="s">
        <v>16</v>
      </c>
      <c r="AI48" s="53">
        <v>1.57</v>
      </c>
      <c r="AJ48" s="58">
        <v>1.27</v>
      </c>
    </row>
    <row r="49" spans="1:36" ht="16" x14ac:dyDescent="0.2">
      <c r="A49" s="34" t="s">
        <v>30</v>
      </c>
      <c r="B49" s="33">
        <v>3148.4</v>
      </c>
      <c r="C49" s="33"/>
      <c r="D49" s="24">
        <f t="shared" si="29"/>
        <v>-3148.4</v>
      </c>
      <c r="E49" s="43"/>
      <c r="F49" s="26">
        <f t="shared" si="28"/>
        <v>0</v>
      </c>
      <c r="H49" s="34" t="s">
        <v>30</v>
      </c>
      <c r="I49" s="33">
        <v>3156</v>
      </c>
      <c r="J49" s="33">
        <v>3160.7</v>
      </c>
      <c r="K49" s="24">
        <f t="shared" si="30"/>
        <v>4.6999999999998181</v>
      </c>
      <c r="L49" s="51">
        <v>4218.8599999999997</v>
      </c>
      <c r="M49" s="26">
        <f t="shared" si="21"/>
        <v>4.2750006797772144</v>
      </c>
      <c r="O49" s="34" t="s">
        <v>30</v>
      </c>
      <c r="P49" s="33">
        <v>3157.3</v>
      </c>
      <c r="Q49" s="33">
        <v>3159.4</v>
      </c>
      <c r="R49" s="24">
        <f t="shared" si="31"/>
        <v>2.0999999999999091</v>
      </c>
      <c r="S49" s="51">
        <v>1413.13</v>
      </c>
      <c r="T49" s="26">
        <f t="shared" si="22"/>
        <v>3.2048060647261218</v>
      </c>
      <c r="V49" s="34" t="s">
        <v>30</v>
      </c>
      <c r="W49" s="33">
        <v>3147.8</v>
      </c>
      <c r="X49" s="33">
        <v>3153.4</v>
      </c>
      <c r="Y49" s="24">
        <f t="shared" si="32"/>
        <v>5.5999999999999091</v>
      </c>
      <c r="Z49" s="51">
        <v>2883.87</v>
      </c>
      <c r="AA49" s="26">
        <f t="shared" si="23"/>
        <v>2.4525992121783218</v>
      </c>
      <c r="AC49" s="51"/>
      <c r="AD49" s="56" t="s">
        <v>17</v>
      </c>
      <c r="AE49" s="53">
        <v>7.0000000000000007E-2</v>
      </c>
      <c r="AF49" s="58">
        <v>0.02</v>
      </c>
      <c r="AG49" s="51"/>
      <c r="AH49" s="56" t="s">
        <v>17</v>
      </c>
      <c r="AI49" s="53">
        <v>0</v>
      </c>
      <c r="AJ49" s="58" t="s">
        <v>49</v>
      </c>
    </row>
    <row r="50" spans="1:36" ht="17" thickBot="1" x14ac:dyDescent="0.25">
      <c r="A50" s="29" t="s">
        <v>24</v>
      </c>
      <c r="B50" s="30">
        <v>3146.2</v>
      </c>
      <c r="C50" s="30"/>
      <c r="D50" s="30">
        <f t="shared" si="29"/>
        <v>-3146.2</v>
      </c>
      <c r="E50" s="40"/>
      <c r="F50" s="31">
        <f t="shared" si="28"/>
        <v>0</v>
      </c>
      <c r="H50" s="29" t="s">
        <v>24</v>
      </c>
      <c r="I50" s="30">
        <v>3160.1</v>
      </c>
      <c r="J50" s="30">
        <v>3193.1</v>
      </c>
      <c r="K50" s="30">
        <f t="shared" si="30"/>
        <v>33</v>
      </c>
      <c r="L50" s="66">
        <v>7652.67</v>
      </c>
      <c r="M50" s="31">
        <f t="shared" si="21"/>
        <v>1.1044294489500492</v>
      </c>
      <c r="O50" s="29" t="s">
        <v>24</v>
      </c>
      <c r="P50" s="30">
        <v>3160.2</v>
      </c>
      <c r="Q50" s="30">
        <v>3191.5</v>
      </c>
      <c r="R50" s="30">
        <f t="shared" si="31"/>
        <v>31.300000000000182</v>
      </c>
      <c r="S50" s="66">
        <v>5558.33</v>
      </c>
      <c r="T50" s="31">
        <f t="shared" si="22"/>
        <v>0.84574399346465523</v>
      </c>
      <c r="V50" s="29" t="s">
        <v>24</v>
      </c>
      <c r="W50" s="30">
        <v>3175.2</v>
      </c>
      <c r="X50" s="30">
        <v>3202.6</v>
      </c>
      <c r="Y50" s="30">
        <f t="shared" si="32"/>
        <v>27.400000000000091</v>
      </c>
      <c r="Z50" s="66">
        <v>3448.82</v>
      </c>
      <c r="AA50" s="31">
        <f t="shared" si="23"/>
        <v>0.59945818958058894</v>
      </c>
      <c r="AC50" s="51"/>
      <c r="AD50" s="56" t="s">
        <v>18</v>
      </c>
      <c r="AE50" s="53">
        <v>5.38</v>
      </c>
      <c r="AF50" s="58">
        <v>1.92</v>
      </c>
      <c r="AG50" s="51"/>
      <c r="AH50" s="56" t="s">
        <v>18</v>
      </c>
      <c r="AI50" s="53">
        <v>7.37</v>
      </c>
      <c r="AJ50" s="58">
        <v>0.74</v>
      </c>
    </row>
    <row r="51" spans="1:36" ht="16" x14ac:dyDescent="0.2">
      <c r="A51" s="21" t="s">
        <v>25</v>
      </c>
      <c r="B51" s="22"/>
      <c r="C51" s="21"/>
      <c r="D51" s="21"/>
      <c r="E51" s="21"/>
      <c r="F51" s="32" t="e">
        <f>F42/F41</f>
        <v>#DIV/0!</v>
      </c>
      <c r="H51" s="21" t="s">
        <v>25</v>
      </c>
      <c r="I51" s="22"/>
      <c r="J51" s="21"/>
      <c r="K51" s="21"/>
      <c r="L51" s="21"/>
      <c r="M51" s="32">
        <f>M42/M41</f>
        <v>3.6137278859733994</v>
      </c>
      <c r="O51" s="21" t="s">
        <v>25</v>
      </c>
      <c r="P51" s="22"/>
      <c r="Q51" s="21"/>
      <c r="R51" s="21"/>
      <c r="S51" s="21"/>
      <c r="T51" s="32">
        <f>T42/T41</f>
        <v>0</v>
      </c>
      <c r="V51" s="21" t="s">
        <v>25</v>
      </c>
      <c r="W51" s="22"/>
      <c r="X51" s="21"/>
      <c r="Y51" s="21"/>
      <c r="Z51" s="21"/>
      <c r="AA51" s="32">
        <f>AA42/AA41</f>
        <v>0</v>
      </c>
      <c r="AC51" s="51"/>
      <c r="AD51" s="56" t="s">
        <v>19</v>
      </c>
      <c r="AE51" s="53">
        <v>87.68</v>
      </c>
      <c r="AF51" s="58">
        <v>3.97</v>
      </c>
      <c r="AG51" s="51"/>
      <c r="AH51" s="56" t="s">
        <v>19</v>
      </c>
      <c r="AI51" s="53">
        <v>119.53</v>
      </c>
      <c r="AJ51" s="58">
        <v>13.23</v>
      </c>
    </row>
    <row r="52" spans="1:36" ht="16" x14ac:dyDescent="0.2">
      <c r="A52" s="23" t="s">
        <v>26</v>
      </c>
      <c r="B52" s="33"/>
      <c r="C52" s="34"/>
      <c r="D52" s="34"/>
      <c r="E52" s="34"/>
      <c r="F52" s="35" t="e">
        <f>F42/F40</f>
        <v>#DIV/0!</v>
      </c>
      <c r="H52" s="23" t="s">
        <v>26</v>
      </c>
      <c r="I52" s="33"/>
      <c r="J52" s="34"/>
      <c r="K52" s="34"/>
      <c r="L52" s="34"/>
      <c r="M52" s="35">
        <f>M42/M40</f>
        <v>8.9360045681812827E-2</v>
      </c>
      <c r="O52" s="23" t="s">
        <v>26</v>
      </c>
      <c r="P52" s="33"/>
      <c r="Q52" s="34"/>
      <c r="R52" s="34"/>
      <c r="S52" s="34"/>
      <c r="T52" s="35">
        <f>T42/T40</f>
        <v>0</v>
      </c>
      <c r="V52" s="23" t="s">
        <v>26</v>
      </c>
      <c r="W52" s="33"/>
      <c r="X52" s="34"/>
      <c r="Y52" s="34"/>
      <c r="Z52" s="34"/>
      <c r="AA52" s="35">
        <f>AA42/AA40</f>
        <v>0</v>
      </c>
      <c r="AC52" s="51"/>
      <c r="AD52" s="56" t="s">
        <v>20</v>
      </c>
      <c r="AE52" s="53">
        <v>0.5</v>
      </c>
      <c r="AF52" s="58">
        <v>0.28999999999999998</v>
      </c>
      <c r="AG52" s="51"/>
      <c r="AH52" s="56" t="s">
        <v>20</v>
      </c>
      <c r="AI52" s="53">
        <v>1.89</v>
      </c>
      <c r="AJ52" s="58">
        <v>1.79</v>
      </c>
    </row>
    <row r="53" spans="1:36" ht="16" x14ac:dyDescent="0.2">
      <c r="A53" s="36" t="s">
        <v>27</v>
      </c>
      <c r="B53" s="24"/>
      <c r="C53" s="23"/>
      <c r="D53" s="23"/>
      <c r="E53" s="23"/>
      <c r="F53" s="26" t="e">
        <f>F42/F47</f>
        <v>#DIV/0!</v>
      </c>
      <c r="H53" s="36" t="s">
        <v>27</v>
      </c>
      <c r="I53" s="24"/>
      <c r="J53" s="23"/>
      <c r="K53" s="23"/>
      <c r="L53" s="23"/>
      <c r="M53" s="26">
        <f>M42/M47</f>
        <v>0.14751014208848096</v>
      </c>
      <c r="O53" s="36" t="s">
        <v>27</v>
      </c>
      <c r="P53" s="24"/>
      <c r="Q53" s="23"/>
      <c r="R53" s="23"/>
      <c r="S53" s="23"/>
      <c r="T53" s="26">
        <f>T42/T47</f>
        <v>0</v>
      </c>
      <c r="V53" s="36" t="s">
        <v>27</v>
      </c>
      <c r="W53" s="24"/>
      <c r="X53" s="23"/>
      <c r="Y53" s="23"/>
      <c r="Z53" s="23"/>
      <c r="AA53" s="26">
        <f>AA42/AA47</f>
        <v>0</v>
      </c>
      <c r="AC53" s="51"/>
      <c r="AD53" s="56" t="s">
        <v>22</v>
      </c>
      <c r="AE53" s="53">
        <v>19.5</v>
      </c>
      <c r="AF53" s="58">
        <v>2.5</v>
      </c>
      <c r="AG53" s="51"/>
      <c r="AH53" s="56" t="s">
        <v>22</v>
      </c>
      <c r="AI53" s="53">
        <v>11.13</v>
      </c>
      <c r="AJ53" s="58">
        <v>1.1000000000000001</v>
      </c>
    </row>
    <row r="54" spans="1:36" ht="16" x14ac:dyDescent="0.2">
      <c r="AC54" s="51"/>
      <c r="AD54" s="56" t="s">
        <v>23</v>
      </c>
      <c r="AE54" s="53">
        <v>1.03</v>
      </c>
      <c r="AF54" s="58">
        <v>0.68</v>
      </c>
      <c r="AG54" s="51"/>
      <c r="AH54" s="56" t="s">
        <v>23</v>
      </c>
      <c r="AI54" s="53">
        <v>4.72</v>
      </c>
      <c r="AJ54" s="58">
        <v>1.7</v>
      </c>
    </row>
    <row r="55" spans="1:36" ht="17" thickBot="1" x14ac:dyDescent="0.25">
      <c r="A55" s="17" t="s">
        <v>11</v>
      </c>
      <c r="B55" s="18">
        <v>5</v>
      </c>
      <c r="C55" s="17"/>
      <c r="D55" s="19"/>
      <c r="E55" s="20"/>
      <c r="F55" s="17"/>
      <c r="H55" s="17" t="s">
        <v>11</v>
      </c>
      <c r="I55" s="18">
        <v>6</v>
      </c>
      <c r="J55" s="17"/>
      <c r="K55" s="19"/>
      <c r="L55" s="20"/>
      <c r="M55" s="17"/>
      <c r="O55" s="17" t="s">
        <v>11</v>
      </c>
      <c r="P55" s="18">
        <v>16</v>
      </c>
      <c r="Q55" s="17"/>
      <c r="R55" s="19"/>
      <c r="S55" s="20"/>
      <c r="T55" s="17"/>
      <c r="V55" s="17" t="s">
        <v>11</v>
      </c>
      <c r="W55" s="18">
        <v>15</v>
      </c>
      <c r="X55" s="17"/>
      <c r="Y55" s="19"/>
      <c r="Z55" s="20"/>
      <c r="AA55" s="17"/>
      <c r="AC55" s="51"/>
      <c r="AD55" s="56" t="s">
        <v>21</v>
      </c>
      <c r="AE55" s="53">
        <v>0.43</v>
      </c>
      <c r="AF55" s="58">
        <v>0.18</v>
      </c>
      <c r="AG55" s="51"/>
      <c r="AH55" s="56" t="s">
        <v>21</v>
      </c>
      <c r="AI55" s="53">
        <v>4.05</v>
      </c>
      <c r="AJ55" s="58">
        <v>0.48</v>
      </c>
    </row>
    <row r="56" spans="1:36" ht="16" x14ac:dyDescent="0.2">
      <c r="A56" s="21" t="s">
        <v>12</v>
      </c>
      <c r="B56" s="22" t="s">
        <v>33</v>
      </c>
      <c r="C56" s="21" t="s">
        <v>34</v>
      </c>
      <c r="D56" s="21" t="s">
        <v>35</v>
      </c>
      <c r="E56" s="21" t="s">
        <v>13</v>
      </c>
      <c r="F56" s="21" t="s">
        <v>14</v>
      </c>
      <c r="H56" s="21" t="s">
        <v>12</v>
      </c>
      <c r="I56" s="47" t="s">
        <v>33</v>
      </c>
      <c r="J56" s="48" t="s">
        <v>34</v>
      </c>
      <c r="K56" s="48" t="s">
        <v>35</v>
      </c>
      <c r="L56" s="21" t="s">
        <v>13</v>
      </c>
      <c r="M56" s="21" t="s">
        <v>14</v>
      </c>
      <c r="O56" s="21" t="s">
        <v>12</v>
      </c>
      <c r="P56" s="47" t="s">
        <v>33</v>
      </c>
      <c r="Q56" s="48" t="s">
        <v>34</v>
      </c>
      <c r="R56" s="48" t="s">
        <v>35</v>
      </c>
      <c r="S56" s="21" t="s">
        <v>13</v>
      </c>
      <c r="T56" s="21" t="s">
        <v>14</v>
      </c>
      <c r="V56" s="21" t="s">
        <v>12</v>
      </c>
      <c r="W56" s="47" t="s">
        <v>33</v>
      </c>
      <c r="X56" s="48" t="s">
        <v>34</v>
      </c>
      <c r="Y56" s="48" t="s">
        <v>35</v>
      </c>
      <c r="Z56" s="21" t="s">
        <v>13</v>
      </c>
      <c r="AA56" s="21" t="s">
        <v>14</v>
      </c>
      <c r="AC56" s="51"/>
      <c r="AD56" s="56" t="s">
        <v>30</v>
      </c>
      <c r="AE56" s="53">
        <v>33.53</v>
      </c>
      <c r="AF56" s="58">
        <v>7.33</v>
      </c>
      <c r="AG56" s="51"/>
      <c r="AH56" s="56" t="s">
        <v>30</v>
      </c>
      <c r="AI56" s="53">
        <v>5.68</v>
      </c>
      <c r="AJ56" s="58">
        <v>0.68</v>
      </c>
    </row>
    <row r="57" spans="1:36" ht="16" x14ac:dyDescent="0.2">
      <c r="A57" s="21"/>
      <c r="B57" s="22"/>
      <c r="C57" s="21"/>
      <c r="D57" s="21"/>
      <c r="E57" s="21"/>
      <c r="F57" s="21"/>
      <c r="H57" s="21"/>
      <c r="I57" s="22"/>
      <c r="J57" s="21"/>
      <c r="K57" s="21"/>
      <c r="L57" s="21"/>
      <c r="M57" s="21"/>
      <c r="O57" s="21"/>
      <c r="P57" s="22"/>
      <c r="Q57" s="21"/>
      <c r="R57" s="21"/>
      <c r="S57" s="21"/>
      <c r="T57" s="21"/>
      <c r="V57" s="21"/>
      <c r="W57" s="22"/>
      <c r="X57" s="21"/>
      <c r="Y57" s="21"/>
      <c r="Z57" s="21"/>
      <c r="AA57" s="21"/>
      <c r="AC57" s="51"/>
      <c r="AD57" s="59" t="s">
        <v>24</v>
      </c>
      <c r="AE57" s="60">
        <v>6.27</v>
      </c>
      <c r="AF57" s="61">
        <v>1.1299999999999999</v>
      </c>
      <c r="AG57" s="51"/>
      <c r="AH57" s="59" t="s">
        <v>24</v>
      </c>
      <c r="AI57" s="60">
        <v>1.31</v>
      </c>
      <c r="AJ57" s="61">
        <v>0.24</v>
      </c>
    </row>
    <row r="58" spans="1:36" x14ac:dyDescent="0.2">
      <c r="A58" s="23" t="s">
        <v>32</v>
      </c>
      <c r="B58" s="24">
        <v>3307.8</v>
      </c>
      <c r="C58" s="23">
        <v>3342.3</v>
      </c>
      <c r="D58" s="24">
        <f>C58-B58</f>
        <v>34.5</v>
      </c>
      <c r="E58" s="51">
        <v>233454.41</v>
      </c>
      <c r="F58" s="26">
        <f>(E58/$B$13)/(D58/1000)</f>
        <v>32.227151402330648</v>
      </c>
      <c r="H58" s="23" t="s">
        <v>32</v>
      </c>
      <c r="I58" s="24">
        <v>3306.1</v>
      </c>
      <c r="J58" s="23">
        <v>3351.4</v>
      </c>
      <c r="K58" s="24">
        <f>J58-I58</f>
        <v>45.300000000000182</v>
      </c>
      <c r="L58" s="51">
        <v>46292.87</v>
      </c>
      <c r="M58" s="26">
        <f>(L58/$B$13)/(K58/1000)</f>
        <v>4.8669270488745813</v>
      </c>
      <c r="O58" s="23" t="s">
        <v>32</v>
      </c>
      <c r="P58" s="24">
        <v>3248.1</v>
      </c>
      <c r="Q58" s="23">
        <v>3281.1</v>
      </c>
      <c r="R58" s="24">
        <f>Q58-P58</f>
        <v>33</v>
      </c>
      <c r="S58" s="51">
        <v>216863.1</v>
      </c>
      <c r="T58" s="26">
        <f>(S58/$B$13)/(R58/1000)</f>
        <v>31.297572485237101</v>
      </c>
      <c r="V58" s="23" t="s">
        <v>32</v>
      </c>
      <c r="W58" s="24">
        <v>3314.5</v>
      </c>
      <c r="X58" s="23">
        <v>3357.9</v>
      </c>
      <c r="Y58" s="24">
        <f>X58-W58</f>
        <v>43.400000000000091</v>
      </c>
      <c r="Z58" s="51">
        <v>276255.98</v>
      </c>
      <c r="AA58" s="26">
        <f>(Z58/$B$13)/(Y58/1000)</f>
        <v>30.315231600526836</v>
      </c>
      <c r="AC58" s="51"/>
    </row>
    <row r="59" spans="1:36" x14ac:dyDescent="0.2">
      <c r="A59" s="23" t="s">
        <v>15</v>
      </c>
      <c r="B59" s="24">
        <v>3160.4</v>
      </c>
      <c r="C59" s="24">
        <v>3364.6</v>
      </c>
      <c r="D59" s="24">
        <f>C59-B59</f>
        <v>204.19999999999982</v>
      </c>
      <c r="E59" s="67">
        <v>746418.94</v>
      </c>
      <c r="F59" s="26">
        <f t="shared" ref="F59:F69" si="33">(E59/$B$13)/(D59/1000)</f>
        <v>17.408680120956124</v>
      </c>
      <c r="H59" s="23" t="s">
        <v>15</v>
      </c>
      <c r="I59" s="24">
        <v>3150.9</v>
      </c>
      <c r="J59" s="24">
        <v>3687.8</v>
      </c>
      <c r="K59" s="24">
        <f>J59-I59</f>
        <v>536.90000000000009</v>
      </c>
      <c r="L59" s="51">
        <v>137419.24</v>
      </c>
      <c r="M59" s="26">
        <f t="shared" ref="M59:M69" si="34">(L59/$B$13)/(K59/1000)</f>
        <v>1.2189701493881187</v>
      </c>
      <c r="O59" s="23" t="s">
        <v>15</v>
      </c>
      <c r="P59" s="24">
        <v>3161.3</v>
      </c>
      <c r="Q59" s="24">
        <v>3621.6</v>
      </c>
      <c r="R59" s="24">
        <f>Q59-P59</f>
        <v>460.29999999999973</v>
      </c>
      <c r="S59" s="51">
        <v>1568745.24</v>
      </c>
      <c r="T59" s="26">
        <f t="shared" ref="T59:T69" si="35">(S59/$B$13)/(R59/1000)</f>
        <v>16.231190627891781</v>
      </c>
      <c r="V59" s="23" t="s">
        <v>15</v>
      </c>
      <c r="W59" s="24">
        <v>3160.6</v>
      </c>
      <c r="X59" s="24">
        <v>3590.2</v>
      </c>
      <c r="Y59" s="24">
        <f>X59-W59</f>
        <v>429.59999999999991</v>
      </c>
      <c r="Z59" s="51">
        <v>1424797.77</v>
      </c>
      <c r="AA59" s="26">
        <f t="shared" ref="AA59:AA69" si="36">(Z59/$B$13)/(Y59/1000)</f>
        <v>15.795300267977774</v>
      </c>
      <c r="AC59" s="51"/>
    </row>
    <row r="60" spans="1:36" x14ac:dyDescent="0.2">
      <c r="A60" s="23" t="s">
        <v>16</v>
      </c>
      <c r="B60" s="24">
        <v>3156.9</v>
      </c>
      <c r="C60" s="24">
        <v>3257.4</v>
      </c>
      <c r="D60" s="24">
        <f t="shared" ref="D60:D62" si="37">C60-B60</f>
        <v>100.5</v>
      </c>
      <c r="E60" s="67">
        <v>11002.19</v>
      </c>
      <c r="F60" s="26">
        <f t="shared" si="33"/>
        <v>0.52137717080221935</v>
      </c>
      <c r="H60" s="23" t="s">
        <v>16</v>
      </c>
      <c r="I60" s="24">
        <v>3157.8</v>
      </c>
      <c r="J60" s="24">
        <v>3247</v>
      </c>
      <c r="K60" s="24">
        <f t="shared" ref="K60:K62" si="38">J60-I60</f>
        <v>89.199999999999818</v>
      </c>
      <c r="L60" s="51">
        <v>3174.21</v>
      </c>
      <c r="M60" s="26">
        <f t="shared" si="34"/>
        <v>0.16947659634502124</v>
      </c>
      <c r="O60" s="23" t="s">
        <v>16</v>
      </c>
      <c r="P60" s="24">
        <v>3092.8</v>
      </c>
      <c r="Q60" s="24">
        <v>3185.2</v>
      </c>
      <c r="R60" s="24">
        <f t="shared" ref="R60:R62" si="39">Q60-P60</f>
        <v>92.399999999999636</v>
      </c>
      <c r="S60" s="51">
        <v>5138.05</v>
      </c>
      <c r="T60" s="26">
        <f t="shared" si="35"/>
        <v>0.26482884545887825</v>
      </c>
      <c r="V60" s="23" t="s">
        <v>16</v>
      </c>
      <c r="W60" s="24">
        <v>3160.8</v>
      </c>
      <c r="X60" s="24">
        <v>3215.9</v>
      </c>
      <c r="Y60" s="24">
        <f t="shared" ref="Y60:Y62" si="40">X60-W60</f>
        <v>55.099999999999909</v>
      </c>
      <c r="Z60" s="51">
        <v>1978.73</v>
      </c>
      <c r="AA60" s="26">
        <f t="shared" si="36"/>
        <v>0.17103062060514876</v>
      </c>
      <c r="AC60" s="51"/>
    </row>
    <row r="61" spans="1:36" x14ac:dyDescent="0.2">
      <c r="A61" s="23" t="s">
        <v>17</v>
      </c>
      <c r="B61" s="24">
        <v>4887.7</v>
      </c>
      <c r="C61" s="24">
        <v>4952.6000000000004</v>
      </c>
      <c r="D61" s="24">
        <f t="shared" si="37"/>
        <v>64.900000000000546</v>
      </c>
      <c r="E61" s="67">
        <v>8049.86</v>
      </c>
      <c r="F61" s="26">
        <f t="shared" si="33"/>
        <v>0.59072120750178647</v>
      </c>
      <c r="H61" s="23" t="s">
        <v>17</v>
      </c>
      <c r="I61" s="24">
        <v>4854.8</v>
      </c>
      <c r="J61" s="24">
        <v>4921.8999999999996</v>
      </c>
      <c r="K61" s="24">
        <f t="shared" si="38"/>
        <v>67.099999999999454</v>
      </c>
      <c r="L61" s="51">
        <v>723.15</v>
      </c>
      <c r="M61" s="26">
        <f t="shared" si="34"/>
        <v>5.1326872543696229E-2</v>
      </c>
      <c r="O61" s="23" t="s">
        <v>17</v>
      </c>
      <c r="P61" s="24"/>
      <c r="Q61" s="24"/>
      <c r="R61" s="24"/>
      <c r="S61" s="25"/>
      <c r="T61" s="26"/>
      <c r="V61" s="23" t="s">
        <v>17</v>
      </c>
      <c r="W61" s="24"/>
      <c r="X61" s="24"/>
      <c r="Y61" s="24"/>
      <c r="Z61" s="25"/>
      <c r="AA61" s="26"/>
      <c r="AC61" s="51"/>
    </row>
    <row r="62" spans="1:36" x14ac:dyDescent="0.2">
      <c r="A62" s="23" t="s">
        <v>18</v>
      </c>
      <c r="B62" s="24">
        <v>3095.6</v>
      </c>
      <c r="C62" s="24">
        <v>3148.7</v>
      </c>
      <c r="D62" s="24">
        <f t="shared" si="37"/>
        <v>53.099999999999909</v>
      </c>
      <c r="E62" s="67">
        <v>213100.96</v>
      </c>
      <c r="F62" s="26">
        <f t="shared" si="33"/>
        <v>19.113042138771529</v>
      </c>
      <c r="H62" s="23" t="s">
        <v>18</v>
      </c>
      <c r="I62" s="24">
        <v>3163.4</v>
      </c>
      <c r="J62" s="24">
        <v>3299.5</v>
      </c>
      <c r="K62" s="24">
        <f t="shared" si="38"/>
        <v>136.09999999999991</v>
      </c>
      <c r="L62" s="51">
        <v>41077.129999999997</v>
      </c>
      <c r="M62" s="26">
        <f t="shared" si="34"/>
        <v>1.4374107862520846</v>
      </c>
      <c r="O62" s="23" t="s">
        <v>18</v>
      </c>
      <c r="P62" s="24">
        <v>3145.7</v>
      </c>
      <c r="Q62" s="24">
        <v>3191.3</v>
      </c>
      <c r="R62" s="24">
        <f t="shared" si="39"/>
        <v>45.600000000000364</v>
      </c>
      <c r="S62" s="51">
        <v>122759.72</v>
      </c>
      <c r="T62" s="26">
        <f t="shared" si="35"/>
        <v>12.821238492419139</v>
      </c>
      <c r="V62" s="23" t="s">
        <v>18</v>
      </c>
      <c r="W62" s="24">
        <v>3167.2</v>
      </c>
      <c r="X62" s="24">
        <v>3215</v>
      </c>
      <c r="Y62" s="24">
        <f t="shared" si="40"/>
        <v>47.800000000000182</v>
      </c>
      <c r="Z62" s="51">
        <v>43632.69</v>
      </c>
      <c r="AA62" s="26">
        <f t="shared" si="36"/>
        <v>4.3473341636885543</v>
      </c>
      <c r="AC62" s="51"/>
    </row>
    <row r="63" spans="1:36" x14ac:dyDescent="0.2">
      <c r="A63" s="23" t="s">
        <v>19</v>
      </c>
      <c r="B63" s="24">
        <v>4921.5</v>
      </c>
      <c r="C63" s="24">
        <v>4950.8999999999996</v>
      </c>
      <c r="D63" s="24">
        <f>C63-B63</f>
        <v>29.399999999999636</v>
      </c>
      <c r="E63" s="67">
        <v>1492641.17</v>
      </c>
      <c r="F63" s="26">
        <f t="shared" si="33"/>
        <v>241.79483406519807</v>
      </c>
      <c r="H63" s="23" t="s">
        <v>19</v>
      </c>
      <c r="I63" s="24">
        <v>4973.1000000000004</v>
      </c>
      <c r="J63" s="24">
        <v>5025.2</v>
      </c>
      <c r="K63" s="24">
        <f>J63-I63</f>
        <v>52.099999999999454</v>
      </c>
      <c r="L63" s="51">
        <v>389748.51</v>
      </c>
      <c r="M63" s="26">
        <f t="shared" si="34"/>
        <v>35.627526556272571</v>
      </c>
      <c r="O63" s="23" t="s">
        <v>19</v>
      </c>
      <c r="P63" s="24">
        <v>5208.5</v>
      </c>
      <c r="Q63" s="27">
        <v>5263.6</v>
      </c>
      <c r="R63" s="24">
        <f>Q63-P63</f>
        <v>55.100000000000364</v>
      </c>
      <c r="S63" s="51">
        <v>1691613.42</v>
      </c>
      <c r="T63" s="26">
        <f t="shared" si="35"/>
        <v>146.21383061185495</v>
      </c>
      <c r="V63" s="23" t="s">
        <v>19</v>
      </c>
      <c r="W63" s="24">
        <v>4802.7</v>
      </c>
      <c r="X63" s="24">
        <v>4862.5</v>
      </c>
      <c r="Y63" s="24">
        <f>X63-W63</f>
        <v>59.800000000000182</v>
      </c>
      <c r="Z63" s="51">
        <v>186785.94</v>
      </c>
      <c r="AA63" s="26">
        <f t="shared" si="36"/>
        <v>14.875854796380136</v>
      </c>
      <c r="AC63" s="51"/>
    </row>
    <row r="64" spans="1:36" x14ac:dyDescent="0.2">
      <c r="A64" s="23" t="s">
        <v>20</v>
      </c>
      <c r="B64" s="27">
        <v>3154.4</v>
      </c>
      <c r="C64" s="27">
        <v>3294.3</v>
      </c>
      <c r="D64" s="27">
        <f>C64-B64</f>
        <v>139.90000000000009</v>
      </c>
      <c r="E64" s="67">
        <v>35406.06</v>
      </c>
      <c r="F64" s="26">
        <f t="shared" si="33"/>
        <v>1.2053101636026731</v>
      </c>
      <c r="H64" s="23" t="s">
        <v>20</v>
      </c>
      <c r="I64" s="27">
        <v>3143.5</v>
      </c>
      <c r="J64" s="27">
        <v>3412.7</v>
      </c>
      <c r="K64" s="27">
        <f>J64-I64</f>
        <v>269.19999999999982</v>
      </c>
      <c r="L64" s="51">
        <v>11931.03</v>
      </c>
      <c r="M64" s="26">
        <f t="shared" si="34"/>
        <v>0.21107743808835902</v>
      </c>
      <c r="O64" s="23" t="s">
        <v>20</v>
      </c>
      <c r="P64" s="27">
        <v>3165.1</v>
      </c>
      <c r="Q64" s="27">
        <v>3304.7</v>
      </c>
      <c r="R64" s="27">
        <f>Q64-P64</f>
        <v>139.59999999999991</v>
      </c>
      <c r="S64" s="51">
        <v>39088.730000000003</v>
      </c>
      <c r="T64" s="26">
        <f t="shared" si="35"/>
        <v>1.3335370130400077</v>
      </c>
      <c r="V64" s="23" t="s">
        <v>20</v>
      </c>
      <c r="W64" s="27">
        <v>3155.9</v>
      </c>
      <c r="X64" s="27">
        <v>3406.2</v>
      </c>
      <c r="Y64" s="27">
        <f>X64-W64</f>
        <v>250.29999999999973</v>
      </c>
      <c r="Z64" s="51">
        <v>61714.57</v>
      </c>
      <c r="AA64" s="26">
        <f t="shared" si="36"/>
        <v>1.1742641169665233</v>
      </c>
      <c r="AC64" s="51"/>
    </row>
    <row r="65" spans="1:29" x14ac:dyDescent="0.2">
      <c r="A65" s="23" t="s">
        <v>22</v>
      </c>
      <c r="B65" s="24">
        <v>4964.2</v>
      </c>
      <c r="C65" s="24">
        <v>5047.6000000000004</v>
      </c>
      <c r="D65" s="24">
        <f t="shared" ref="D65:D69" si="41">C65-B65</f>
        <v>83.400000000000546</v>
      </c>
      <c r="E65" s="67">
        <v>148833.16</v>
      </c>
      <c r="F65" s="26">
        <f t="shared" si="33"/>
        <v>8.4990930551846233</v>
      </c>
      <c r="H65" s="23" t="s">
        <v>22</v>
      </c>
      <c r="I65" s="24">
        <v>4952.8</v>
      </c>
      <c r="J65" s="24">
        <v>5045.8</v>
      </c>
      <c r="K65" s="24">
        <f t="shared" ref="K65:K69" si="42">J65-I65</f>
        <v>93</v>
      </c>
      <c r="L65" s="51">
        <v>781813.79</v>
      </c>
      <c r="M65" s="26">
        <f t="shared" si="34"/>
        <v>40.036795532015852</v>
      </c>
      <c r="O65" s="23" t="s">
        <v>22</v>
      </c>
      <c r="P65" s="24">
        <v>5110.7</v>
      </c>
      <c r="Q65" s="27">
        <v>5241.5</v>
      </c>
      <c r="R65" s="24">
        <f t="shared" ref="R65:R69" si="43">Q65-P65</f>
        <v>130.80000000000018</v>
      </c>
      <c r="S65" s="51">
        <v>131565.98000000001</v>
      </c>
      <c r="T65" s="26">
        <f t="shared" si="35"/>
        <v>4.7904332517718942</v>
      </c>
      <c r="V65" s="23" t="s">
        <v>22</v>
      </c>
      <c r="W65" s="24">
        <v>4822.8</v>
      </c>
      <c r="X65" s="24">
        <v>5041.7</v>
      </c>
      <c r="Y65" s="24">
        <f t="shared" ref="Y65:Y69" si="44">X65-W65</f>
        <v>218.89999999999964</v>
      </c>
      <c r="Z65" s="51">
        <v>439659.96</v>
      </c>
      <c r="AA65" s="26">
        <f t="shared" si="36"/>
        <v>9.5655530956217358</v>
      </c>
      <c r="AC65" s="51"/>
    </row>
    <row r="66" spans="1:29" x14ac:dyDescent="0.2">
      <c r="A66" s="23" t="s">
        <v>23</v>
      </c>
      <c r="B66" s="24">
        <v>3147.3</v>
      </c>
      <c r="C66" s="24">
        <v>3272.4</v>
      </c>
      <c r="D66" s="24">
        <f t="shared" si="41"/>
        <v>125.09999999999991</v>
      </c>
      <c r="E66" s="67">
        <v>85055.21</v>
      </c>
      <c r="F66" s="26">
        <f t="shared" si="33"/>
        <v>3.2380424927629257</v>
      </c>
      <c r="H66" s="23" t="s">
        <v>23</v>
      </c>
      <c r="I66" s="24">
        <v>3163.5</v>
      </c>
      <c r="J66" s="24">
        <v>3321.8</v>
      </c>
      <c r="K66" s="24">
        <f t="shared" si="42"/>
        <v>158.30000000000018</v>
      </c>
      <c r="L66" s="51">
        <v>20737.580000000002</v>
      </c>
      <c r="M66" s="26">
        <f t="shared" si="34"/>
        <v>0.62390158906111459</v>
      </c>
      <c r="O66" s="23" t="s">
        <v>23</v>
      </c>
      <c r="P66" s="24">
        <v>3162.4</v>
      </c>
      <c r="Q66" s="24">
        <v>3300.6</v>
      </c>
      <c r="R66" s="24">
        <f t="shared" si="43"/>
        <v>138.19999999999982</v>
      </c>
      <c r="S66" s="51">
        <v>97349.04</v>
      </c>
      <c r="T66" s="26">
        <f t="shared" si="35"/>
        <v>3.3547685446262276</v>
      </c>
      <c r="V66" s="23" t="s">
        <v>23</v>
      </c>
      <c r="W66" s="24">
        <v>3130.6</v>
      </c>
      <c r="X66" s="24">
        <v>3193.4</v>
      </c>
      <c r="Y66" s="24">
        <f t="shared" si="44"/>
        <v>62.800000000000182</v>
      </c>
      <c r="Z66" s="51">
        <v>83078.87</v>
      </c>
      <c r="AA66" s="26">
        <f t="shared" si="36"/>
        <v>6.3004253364275886</v>
      </c>
      <c r="AC66" s="51"/>
    </row>
    <row r="67" spans="1:29" x14ac:dyDescent="0.2">
      <c r="A67" s="23" t="s">
        <v>21</v>
      </c>
      <c r="B67" s="24">
        <v>3165.2</v>
      </c>
      <c r="C67" s="24">
        <v>3453.4</v>
      </c>
      <c r="D67" s="24">
        <f t="shared" si="41"/>
        <v>288.20000000000027</v>
      </c>
      <c r="E67" s="67">
        <v>247828.78</v>
      </c>
      <c r="F67" s="26">
        <f t="shared" si="33"/>
        <v>4.0954034771902643</v>
      </c>
      <c r="H67" s="23" t="s">
        <v>21</v>
      </c>
      <c r="I67" s="24">
        <v>3143.6</v>
      </c>
      <c r="J67" s="24">
        <v>3464.3</v>
      </c>
      <c r="K67" s="24">
        <f t="shared" si="42"/>
        <v>320.70000000000027</v>
      </c>
      <c r="L67" s="51">
        <v>46098.14</v>
      </c>
      <c r="M67" s="26">
        <f t="shared" si="34"/>
        <v>0.68457868808202105</v>
      </c>
      <c r="O67" s="23" t="s">
        <v>21</v>
      </c>
      <c r="P67" s="24">
        <v>3167.7</v>
      </c>
      <c r="Q67" s="24">
        <v>3475.6</v>
      </c>
      <c r="R67" s="24">
        <f t="shared" si="43"/>
        <v>307.90000000000009</v>
      </c>
      <c r="S67" s="51">
        <v>263373.36</v>
      </c>
      <c r="T67" s="26">
        <f t="shared" si="35"/>
        <v>4.0738129801977649</v>
      </c>
      <c r="V67" s="23" t="s">
        <v>21</v>
      </c>
      <c r="W67" s="24">
        <v>3171.8</v>
      </c>
      <c r="X67" s="24">
        <v>3486.7</v>
      </c>
      <c r="Y67" s="24">
        <f t="shared" si="44"/>
        <v>314.89999999999964</v>
      </c>
      <c r="Z67" s="51">
        <v>261596.4</v>
      </c>
      <c r="AA67" s="26">
        <f t="shared" si="36"/>
        <v>3.9563803358466521</v>
      </c>
      <c r="AC67" s="51"/>
    </row>
    <row r="68" spans="1:29" x14ac:dyDescent="0.2">
      <c r="A68" s="34" t="s">
        <v>30</v>
      </c>
      <c r="B68" s="33">
        <v>3153</v>
      </c>
      <c r="C68" s="33">
        <v>3153.9</v>
      </c>
      <c r="D68" s="24">
        <f t="shared" si="41"/>
        <v>0.90000000000009095</v>
      </c>
      <c r="E68" s="67">
        <v>5537.81</v>
      </c>
      <c r="F68" s="26">
        <f t="shared" si="33"/>
        <v>29.304510675613436</v>
      </c>
      <c r="H68" s="34" t="s">
        <v>30</v>
      </c>
      <c r="I68" s="33">
        <v>3158.7</v>
      </c>
      <c r="J68" s="33">
        <v>3164.3</v>
      </c>
      <c r="K68" s="24">
        <f t="shared" si="42"/>
        <v>5.6000000000003638</v>
      </c>
      <c r="L68" s="51">
        <v>11157.54</v>
      </c>
      <c r="M68" s="26">
        <f t="shared" si="34"/>
        <v>9.4889762069184442</v>
      </c>
      <c r="O68" s="34" t="s">
        <v>30</v>
      </c>
      <c r="P68" s="33">
        <v>3086.5</v>
      </c>
      <c r="Q68" s="33">
        <v>3089.8</v>
      </c>
      <c r="R68" s="24">
        <f t="shared" si="43"/>
        <v>3.3000000000001819</v>
      </c>
      <c r="S68" s="51">
        <v>6694.11</v>
      </c>
      <c r="T68" s="26">
        <f t="shared" si="35"/>
        <v>9.6609055643463098</v>
      </c>
      <c r="V68" s="34" t="s">
        <v>30</v>
      </c>
      <c r="W68" s="33">
        <v>3164.7</v>
      </c>
      <c r="X68" s="33">
        <v>3170.9</v>
      </c>
      <c r="Y68" s="24">
        <f t="shared" si="44"/>
        <v>6.2000000000002728</v>
      </c>
      <c r="Z68" s="51">
        <v>4214.74</v>
      </c>
      <c r="AA68" s="26">
        <f t="shared" si="36"/>
        <v>3.2375615349647595</v>
      </c>
      <c r="AC68" s="51"/>
    </row>
    <row r="69" spans="1:29" ht="16" thickBot="1" x14ac:dyDescent="0.25">
      <c r="A69" s="29" t="s">
        <v>24</v>
      </c>
      <c r="B69" s="30">
        <v>3157.1</v>
      </c>
      <c r="C69" s="30">
        <v>3176.6</v>
      </c>
      <c r="D69" s="30">
        <f t="shared" si="41"/>
        <v>19.5</v>
      </c>
      <c r="E69" s="66">
        <v>23753.439999999999</v>
      </c>
      <c r="F69" s="31">
        <f t="shared" si="33"/>
        <v>5.8013736009995629</v>
      </c>
      <c r="H69" s="29" t="s">
        <v>24</v>
      </c>
      <c r="I69" s="30">
        <v>3179.9</v>
      </c>
      <c r="J69" s="30">
        <v>3219.8</v>
      </c>
      <c r="K69" s="30">
        <f t="shared" si="42"/>
        <v>39.900000000000091</v>
      </c>
      <c r="L69" s="66">
        <v>18125.98</v>
      </c>
      <c r="M69" s="31">
        <f t="shared" si="34"/>
        <v>2.1635529726695442</v>
      </c>
      <c r="O69" s="29" t="s">
        <v>24</v>
      </c>
      <c r="P69" s="30">
        <v>3114</v>
      </c>
      <c r="Q69" s="30">
        <v>3159.7</v>
      </c>
      <c r="R69" s="30">
        <f t="shared" si="43"/>
        <v>45.699999999999818</v>
      </c>
      <c r="S69" s="66">
        <v>16621.03</v>
      </c>
      <c r="T69" s="31">
        <f t="shared" si="35"/>
        <v>1.7321307254447966</v>
      </c>
      <c r="V69" s="29" t="s">
        <v>24</v>
      </c>
      <c r="W69" s="30">
        <v>3167.7</v>
      </c>
      <c r="X69" s="30">
        <v>3204</v>
      </c>
      <c r="Y69" s="30">
        <f t="shared" si="44"/>
        <v>36.300000000000182</v>
      </c>
      <c r="Z69" s="66">
        <v>5568.2</v>
      </c>
      <c r="AA69" s="31">
        <f t="shared" si="36"/>
        <v>0.7305452698973196</v>
      </c>
      <c r="AC69" s="51"/>
    </row>
    <row r="70" spans="1:29" x14ac:dyDescent="0.2">
      <c r="A70" s="21" t="s">
        <v>25</v>
      </c>
      <c r="B70" s="22"/>
      <c r="C70" s="21"/>
      <c r="D70" s="21"/>
      <c r="E70" s="21"/>
      <c r="F70" s="32">
        <f>F61/F60</f>
        <v>1.1330016743787814</v>
      </c>
      <c r="H70" s="21" t="s">
        <v>25</v>
      </c>
      <c r="I70" s="22"/>
      <c r="J70" s="21"/>
      <c r="K70" s="21"/>
      <c r="L70" s="21"/>
      <c r="M70" s="32">
        <f>M61/M60</f>
        <v>0.30285522396971404</v>
      </c>
      <c r="O70" s="21" t="s">
        <v>25</v>
      </c>
      <c r="P70" s="22"/>
      <c r="Q70" s="21"/>
      <c r="R70" s="21"/>
      <c r="S70" s="21"/>
      <c r="T70" s="32">
        <f>T61/T60</f>
        <v>0</v>
      </c>
      <c r="V70" s="21" t="s">
        <v>25</v>
      </c>
      <c r="W70" s="22"/>
      <c r="X70" s="21"/>
      <c r="Y70" s="21"/>
      <c r="Z70" s="21"/>
      <c r="AA70" s="32">
        <f>AA61/AA60</f>
        <v>0</v>
      </c>
      <c r="AC70" s="51"/>
    </row>
    <row r="71" spans="1:29" x14ac:dyDescent="0.2">
      <c r="A71" s="23" t="s">
        <v>26</v>
      </c>
      <c r="B71" s="33"/>
      <c r="C71" s="34"/>
      <c r="D71" s="34"/>
      <c r="E71" s="34"/>
      <c r="F71" s="35">
        <f>F61/F59</f>
        <v>3.3932567167495452E-2</v>
      </c>
      <c r="H71" s="23" t="s">
        <v>26</v>
      </c>
      <c r="I71" s="33"/>
      <c r="J71" s="34"/>
      <c r="K71" s="34"/>
      <c r="L71" s="34"/>
      <c r="M71" s="35">
        <f>M61/M59</f>
        <v>4.210675098931714E-2</v>
      </c>
      <c r="O71" s="23" t="s">
        <v>26</v>
      </c>
      <c r="P71" s="33"/>
      <c r="Q71" s="34"/>
      <c r="R71" s="34"/>
      <c r="S71" s="34"/>
      <c r="T71" s="35">
        <f>T61/T59</f>
        <v>0</v>
      </c>
      <c r="V71" s="23" t="s">
        <v>26</v>
      </c>
      <c r="W71" s="33"/>
      <c r="X71" s="34"/>
      <c r="Y71" s="34"/>
      <c r="Z71" s="34"/>
      <c r="AA71" s="35">
        <f>AA61/AA59</f>
        <v>0</v>
      </c>
      <c r="AC71" s="51"/>
    </row>
    <row r="72" spans="1:29" x14ac:dyDescent="0.2">
      <c r="A72" s="36" t="s">
        <v>27</v>
      </c>
      <c r="B72" s="24"/>
      <c r="C72" s="23"/>
      <c r="D72" s="23"/>
      <c r="E72" s="23"/>
      <c r="F72" s="26">
        <f>F61/F66</f>
        <v>0.1824315798270274</v>
      </c>
      <c r="H72" s="36" t="s">
        <v>27</v>
      </c>
      <c r="I72" s="24"/>
      <c r="J72" s="23"/>
      <c r="K72" s="23"/>
      <c r="L72" s="23"/>
      <c r="M72" s="26">
        <f>M61/M66</f>
        <v>8.2267577841781195E-2</v>
      </c>
      <c r="O72" s="36" t="s">
        <v>27</v>
      </c>
      <c r="P72" s="24"/>
      <c r="Q72" s="23"/>
      <c r="R72" s="23"/>
      <c r="S72" s="23"/>
      <c r="T72" s="26">
        <f>T61/T66</f>
        <v>0</v>
      </c>
      <c r="V72" s="36" t="s">
        <v>27</v>
      </c>
      <c r="W72" s="24"/>
      <c r="X72" s="23"/>
      <c r="Y72" s="23"/>
      <c r="Z72" s="23"/>
      <c r="AA72" s="26">
        <f>AA61/AA66</f>
        <v>0</v>
      </c>
      <c r="AC72" s="51"/>
    </row>
    <row r="73" spans="1:29" x14ac:dyDescent="0.2">
      <c r="AC73" s="51"/>
    </row>
    <row r="74" spans="1:29" ht="16" thickBot="1" x14ac:dyDescent="0.25">
      <c r="A74" s="17" t="s">
        <v>11</v>
      </c>
      <c r="B74" s="18">
        <v>8</v>
      </c>
      <c r="C74" s="17"/>
      <c r="D74" s="19"/>
      <c r="E74" s="20"/>
      <c r="F74" s="17"/>
      <c r="H74" s="17" t="s">
        <v>11</v>
      </c>
      <c r="I74" s="18">
        <v>7</v>
      </c>
      <c r="J74" s="17"/>
      <c r="K74" s="19"/>
      <c r="L74" s="20"/>
      <c r="M74" s="17"/>
      <c r="O74" s="17" t="s">
        <v>11</v>
      </c>
      <c r="P74" s="18">
        <v>18</v>
      </c>
      <c r="Q74" s="17"/>
      <c r="R74" s="19"/>
      <c r="S74" s="20"/>
      <c r="T74" s="17"/>
      <c r="V74" s="17" t="s">
        <v>11</v>
      </c>
      <c r="W74" s="18">
        <v>17</v>
      </c>
      <c r="X74" s="17"/>
      <c r="Y74" s="19"/>
      <c r="Z74" s="20"/>
      <c r="AA74" s="17"/>
      <c r="AC74" s="51"/>
    </row>
    <row r="75" spans="1:29" x14ac:dyDescent="0.2">
      <c r="A75" s="21" t="s">
        <v>12</v>
      </c>
      <c r="B75" s="47" t="s">
        <v>33</v>
      </c>
      <c r="C75" s="48" t="s">
        <v>34</v>
      </c>
      <c r="D75" s="48" t="s">
        <v>35</v>
      </c>
      <c r="E75" s="21" t="s">
        <v>13</v>
      </c>
      <c r="F75" s="21" t="s">
        <v>14</v>
      </c>
      <c r="H75" s="21" t="s">
        <v>12</v>
      </c>
      <c r="I75" s="47" t="s">
        <v>33</v>
      </c>
      <c r="J75" s="48" t="s">
        <v>34</v>
      </c>
      <c r="K75" s="48" t="s">
        <v>35</v>
      </c>
      <c r="L75" s="21" t="s">
        <v>13</v>
      </c>
      <c r="M75" s="21" t="s">
        <v>14</v>
      </c>
      <c r="O75" s="21" t="s">
        <v>12</v>
      </c>
      <c r="P75" s="47" t="s">
        <v>33</v>
      </c>
      <c r="Q75" s="48" t="s">
        <v>34</v>
      </c>
      <c r="R75" s="48" t="s">
        <v>35</v>
      </c>
      <c r="S75" s="21" t="s">
        <v>13</v>
      </c>
      <c r="T75" s="21" t="s">
        <v>14</v>
      </c>
      <c r="V75" s="21" t="s">
        <v>12</v>
      </c>
      <c r="W75" s="47" t="s">
        <v>33</v>
      </c>
      <c r="X75" s="48" t="s">
        <v>34</v>
      </c>
      <c r="Y75" s="48" t="s">
        <v>35</v>
      </c>
      <c r="Z75" s="21" t="s">
        <v>13</v>
      </c>
      <c r="AA75" s="21" t="s">
        <v>14</v>
      </c>
      <c r="AC75" s="51"/>
    </row>
    <row r="76" spans="1:29" x14ac:dyDescent="0.2">
      <c r="A76" s="21"/>
      <c r="B76" s="22"/>
      <c r="C76" s="21"/>
      <c r="D76" s="21"/>
      <c r="E76" s="21"/>
      <c r="F76" s="21"/>
      <c r="H76" s="21"/>
      <c r="I76" s="22"/>
      <c r="J76" s="21"/>
      <c r="K76" s="21"/>
      <c r="L76" s="21"/>
      <c r="M76" s="21"/>
      <c r="O76" s="21"/>
      <c r="P76" s="22"/>
      <c r="Q76" s="21"/>
      <c r="R76" s="21"/>
      <c r="S76" s="21"/>
      <c r="T76" s="21"/>
      <c r="V76" s="21"/>
      <c r="W76" s="22"/>
      <c r="X76" s="21"/>
      <c r="Y76" s="21"/>
      <c r="Z76" s="21"/>
      <c r="AA76" s="21"/>
      <c r="AC76" s="51"/>
    </row>
    <row r="77" spans="1:29" x14ac:dyDescent="0.2">
      <c r="A77" s="23" t="s">
        <v>32</v>
      </c>
      <c r="B77" s="24">
        <v>3274.9</v>
      </c>
      <c r="C77" s="23">
        <v>3320.7</v>
      </c>
      <c r="D77" s="24">
        <f>C77-B77</f>
        <v>45.799999999999727</v>
      </c>
      <c r="E77" s="51">
        <v>276773.90999999997</v>
      </c>
      <c r="F77" s="26">
        <f>(E77/$B$13)/(D77/1000)</f>
        <v>28.780517805366834</v>
      </c>
      <c r="H77" s="23" t="s">
        <v>32</v>
      </c>
      <c r="I77" s="24">
        <v>3272.6</v>
      </c>
      <c r="J77" s="23">
        <v>3320.4</v>
      </c>
      <c r="K77" s="24">
        <f>J77-I77</f>
        <v>47.800000000000182</v>
      </c>
      <c r="L77" s="51">
        <v>156217.75</v>
      </c>
      <c r="M77" s="26">
        <f>(L77/$B$13)/(K77/1000)</f>
        <v>15.564723640682198</v>
      </c>
      <c r="O77" s="23" t="s">
        <v>32</v>
      </c>
      <c r="P77" s="24">
        <v>3295.4</v>
      </c>
      <c r="Q77" s="23">
        <v>3341.7</v>
      </c>
      <c r="R77" s="24">
        <f>Q77-P77</f>
        <v>46.299999999999727</v>
      </c>
      <c r="S77" s="51">
        <v>327142.83</v>
      </c>
      <c r="T77" s="26">
        <f>(S77/$B$13)/(R77/1000)</f>
        <v>33.650796440473947</v>
      </c>
      <c r="V77" s="23" t="s">
        <v>32</v>
      </c>
      <c r="W77" s="24">
        <v>3293.3</v>
      </c>
      <c r="X77" s="23">
        <v>3336.4</v>
      </c>
      <c r="Y77" s="24">
        <f>X77-W77</f>
        <v>43.099999999999909</v>
      </c>
      <c r="Z77" s="51">
        <v>259608.28</v>
      </c>
      <c r="AA77" s="26">
        <f>(Z77/$B$13)/(Y77/1000)</f>
        <v>28.686674252475562</v>
      </c>
      <c r="AC77" s="51"/>
    </row>
    <row r="78" spans="1:29" x14ac:dyDescent="0.2">
      <c r="A78" s="23" t="s">
        <v>15</v>
      </c>
      <c r="B78" s="24">
        <v>3149.4</v>
      </c>
      <c r="C78" s="24">
        <v>3739.5</v>
      </c>
      <c r="D78" s="24">
        <f>C78-B78</f>
        <v>590.09999999999991</v>
      </c>
      <c r="E78" s="51">
        <v>1889482.36</v>
      </c>
      <c r="F78" s="26">
        <f t="shared" ref="F78:F88" si="45">(E78/$B$13)/(D78/1000)</f>
        <v>15.249519488768099</v>
      </c>
      <c r="H78" s="23" t="s">
        <v>15</v>
      </c>
      <c r="I78" s="24">
        <v>3156.9</v>
      </c>
      <c r="J78" s="24">
        <v>3813.8</v>
      </c>
      <c r="K78" s="24">
        <f>J78-I78</f>
        <v>656.90000000000009</v>
      </c>
      <c r="L78" s="51">
        <v>1084891.71</v>
      </c>
      <c r="M78" s="26">
        <f t="shared" ref="M78:M88" si="46">(L78/$B$13)/(K78/1000)</f>
        <v>7.8654950298483337</v>
      </c>
      <c r="O78" s="23" t="s">
        <v>15</v>
      </c>
      <c r="P78" s="24">
        <v>3155.3</v>
      </c>
      <c r="Q78" s="24">
        <v>3499.7</v>
      </c>
      <c r="R78" s="24">
        <f>Q78-P78</f>
        <v>344.39999999999964</v>
      </c>
      <c r="S78" s="51">
        <v>1573362.63</v>
      </c>
      <c r="T78" s="26">
        <f t="shared" ref="T78:T88" si="47">(S78/$B$13)/(R78/1000)</f>
        <v>21.757280968562728</v>
      </c>
      <c r="V78" s="23" t="s">
        <v>15</v>
      </c>
      <c r="W78" s="24">
        <v>3092.1</v>
      </c>
      <c r="X78" s="24">
        <v>3479.5</v>
      </c>
      <c r="Y78" s="24">
        <f>X78-W78</f>
        <v>387.40000000000009</v>
      </c>
      <c r="Z78" s="51">
        <v>1420659.18</v>
      </c>
      <c r="AA78" s="26">
        <f t="shared" ref="AA78:AA88" si="48">(Z78/$B$13)/(Y78/1000)</f>
        <v>17.46502524851466</v>
      </c>
      <c r="AC78" s="51"/>
    </row>
    <row r="79" spans="1:29" x14ac:dyDescent="0.2">
      <c r="A79" s="23" t="s">
        <v>16</v>
      </c>
      <c r="B79" s="24">
        <v>3149.8</v>
      </c>
      <c r="C79" s="24">
        <v>3236</v>
      </c>
      <c r="D79" s="24">
        <f t="shared" ref="D79:D81" si="49">C79-B79</f>
        <v>86.199999999999818</v>
      </c>
      <c r="E79" s="51">
        <v>6533.93</v>
      </c>
      <c r="F79" s="26">
        <f t="shared" si="45"/>
        <v>0.36099912047966587</v>
      </c>
      <c r="H79" s="23" t="s">
        <v>16</v>
      </c>
      <c r="I79" s="24">
        <v>3157.2</v>
      </c>
      <c r="J79" s="24">
        <v>3249.8</v>
      </c>
      <c r="K79" s="24">
        <f t="shared" ref="K79:K81" si="50">J79-I79</f>
        <v>92.600000000000364</v>
      </c>
      <c r="L79" s="51">
        <v>2799.43</v>
      </c>
      <c r="M79" s="26">
        <f t="shared" si="46"/>
        <v>0.14397847123740271</v>
      </c>
      <c r="O79" s="23" t="s">
        <v>16</v>
      </c>
      <c r="P79" s="24">
        <v>3158.2</v>
      </c>
      <c r="Q79" s="24">
        <v>3253.7</v>
      </c>
      <c r="R79" s="24">
        <f t="shared" ref="R79:R81" si="51">Q79-P79</f>
        <v>95.5</v>
      </c>
      <c r="S79" s="51">
        <v>6814.62</v>
      </c>
      <c r="T79" s="26">
        <f t="shared" si="47"/>
        <v>0.33984211988282265</v>
      </c>
      <c r="V79" s="23" t="s">
        <v>16</v>
      </c>
      <c r="W79" s="24">
        <v>3152.5</v>
      </c>
      <c r="X79" s="24">
        <v>3256.5</v>
      </c>
      <c r="Y79" s="24">
        <f t="shared" ref="Y79:Y81" si="52">X79-W79</f>
        <v>104</v>
      </c>
      <c r="Z79" s="51">
        <v>6574.64</v>
      </c>
      <c r="AA79" s="26">
        <f t="shared" si="48"/>
        <v>0.30107699346975458</v>
      </c>
      <c r="AC79" s="51"/>
    </row>
    <row r="80" spans="1:29" x14ac:dyDescent="0.2">
      <c r="A80" s="23" t="s">
        <v>17</v>
      </c>
      <c r="B80" s="24">
        <v>4875.2</v>
      </c>
      <c r="C80" s="24">
        <v>4936.3999999999996</v>
      </c>
      <c r="D80" s="24">
        <f t="shared" si="49"/>
        <v>61.199999999999818</v>
      </c>
      <c r="E80" s="51">
        <v>5499.46</v>
      </c>
      <c r="F80" s="26">
        <f t="shared" si="45"/>
        <v>0.42796431494454068</v>
      </c>
      <c r="H80" s="23" t="s">
        <v>17</v>
      </c>
      <c r="I80" s="24">
        <v>4863</v>
      </c>
      <c r="J80" s="24">
        <v>5049.5</v>
      </c>
      <c r="K80" s="24">
        <f t="shared" si="50"/>
        <v>186.5</v>
      </c>
      <c r="L80" s="51">
        <v>18851.650000000001</v>
      </c>
      <c r="M80" s="26">
        <f t="shared" si="46"/>
        <v>0.48140374459074858</v>
      </c>
      <c r="O80" s="23" t="s">
        <v>17</v>
      </c>
      <c r="P80" s="24"/>
      <c r="Q80" s="24"/>
      <c r="R80" s="24"/>
      <c r="S80" s="25"/>
      <c r="T80" s="26"/>
      <c r="V80" s="23" t="s">
        <v>17</v>
      </c>
      <c r="W80" s="24"/>
      <c r="X80" s="24"/>
      <c r="Y80" s="24"/>
      <c r="Z80" s="25"/>
      <c r="AA80" s="26"/>
    </row>
    <row r="81" spans="1:27" x14ac:dyDescent="0.2">
      <c r="A81" s="23" t="s">
        <v>18</v>
      </c>
      <c r="B81" s="24">
        <v>3160.7</v>
      </c>
      <c r="C81" s="24">
        <v>3191.7</v>
      </c>
      <c r="D81" s="24">
        <f t="shared" si="49"/>
        <v>31</v>
      </c>
      <c r="E81" s="51">
        <v>86371.4</v>
      </c>
      <c r="F81" s="26">
        <f t="shared" si="45"/>
        <v>13.269275085109284</v>
      </c>
      <c r="H81" s="23" t="s">
        <v>18</v>
      </c>
      <c r="I81" s="24">
        <v>3150.2</v>
      </c>
      <c r="J81" s="24">
        <v>3272.4</v>
      </c>
      <c r="K81" s="24">
        <f t="shared" si="50"/>
        <v>122.20000000000027</v>
      </c>
      <c r="L81" s="51">
        <v>100905.24</v>
      </c>
      <c r="M81" s="26">
        <f t="shared" si="46"/>
        <v>3.9326151322054685</v>
      </c>
      <c r="O81" s="23" t="s">
        <v>18</v>
      </c>
      <c r="P81" s="24">
        <v>3158.9</v>
      </c>
      <c r="Q81" s="24">
        <v>3257.4</v>
      </c>
      <c r="R81" s="24">
        <f t="shared" si="51"/>
        <v>98.5</v>
      </c>
      <c r="S81" s="51">
        <v>175264.56</v>
      </c>
      <c r="T81" s="26">
        <f t="shared" si="47"/>
        <v>8.4741629069085977</v>
      </c>
      <c r="V81" s="23" t="s">
        <v>18</v>
      </c>
      <c r="W81" s="24">
        <v>3150</v>
      </c>
      <c r="X81" s="24">
        <v>3260.9</v>
      </c>
      <c r="Y81" s="24">
        <f t="shared" si="52"/>
        <v>110.90000000000009</v>
      </c>
      <c r="Z81" s="51">
        <v>139492.69</v>
      </c>
      <c r="AA81" s="26">
        <f t="shared" si="48"/>
        <v>5.9904415554373163</v>
      </c>
    </row>
    <row r="82" spans="1:27" x14ac:dyDescent="0.2">
      <c r="A82" s="23" t="s">
        <v>19</v>
      </c>
      <c r="B82" s="24">
        <v>4988.5</v>
      </c>
      <c r="C82" s="24">
        <v>5040.6000000000004</v>
      </c>
      <c r="D82" s="24">
        <f>C82-B82</f>
        <v>52.100000000000364</v>
      </c>
      <c r="E82" s="51">
        <v>1976861.38</v>
      </c>
      <c r="F82" s="26">
        <f t="shared" si="45"/>
        <v>180.70801942005733</v>
      </c>
      <c r="H82" s="23" t="s">
        <v>19</v>
      </c>
      <c r="I82" s="24">
        <v>4907.5</v>
      </c>
      <c r="J82" s="24">
        <v>4964.8</v>
      </c>
      <c r="K82" s="24">
        <f>J82-I82</f>
        <v>57.300000000000182</v>
      </c>
      <c r="L82" s="51">
        <v>637619.5</v>
      </c>
      <c r="M82" s="26">
        <f t="shared" si="46"/>
        <v>52.996342803811203</v>
      </c>
      <c r="O82" s="23" t="s">
        <v>19</v>
      </c>
      <c r="P82" s="24">
        <v>4975.8999999999996</v>
      </c>
      <c r="Q82" s="24">
        <v>5040.3999999999996</v>
      </c>
      <c r="R82" s="24">
        <f>Q82-P82</f>
        <v>64.5</v>
      </c>
      <c r="S82" s="51">
        <v>1186276.74</v>
      </c>
      <c r="T82" s="26">
        <f t="shared" si="47"/>
        <v>87.592159300564944</v>
      </c>
      <c r="V82" s="23" t="s">
        <v>19</v>
      </c>
      <c r="W82" s="24">
        <v>4721.3</v>
      </c>
      <c r="X82" s="24">
        <v>4769.3</v>
      </c>
      <c r="Y82" s="24">
        <f>X82-W82</f>
        <v>48</v>
      </c>
      <c r="Z82" s="51">
        <v>232095.49</v>
      </c>
      <c r="AA82" s="26">
        <f t="shared" si="48"/>
        <v>23.028433502370806</v>
      </c>
    </row>
    <row r="83" spans="1:27" x14ac:dyDescent="0.2">
      <c r="A83" s="23" t="s">
        <v>20</v>
      </c>
      <c r="B83" s="27">
        <v>3115.4</v>
      </c>
      <c r="C83" s="27">
        <v>3272.1</v>
      </c>
      <c r="D83" s="27">
        <f>C83-B83</f>
        <v>156.69999999999982</v>
      </c>
      <c r="E83" s="51">
        <v>40091.879999999997</v>
      </c>
      <c r="F83" s="26">
        <f t="shared" si="45"/>
        <v>1.2185023119125113</v>
      </c>
      <c r="H83" s="23" t="s">
        <v>20</v>
      </c>
      <c r="I83" s="27">
        <v>3161.6</v>
      </c>
      <c r="J83" s="27">
        <v>3360.3</v>
      </c>
      <c r="K83" s="27">
        <f>J83-I83</f>
        <v>198.70000000000027</v>
      </c>
      <c r="L83" s="51">
        <v>36216.75</v>
      </c>
      <c r="M83" s="26">
        <f t="shared" si="46"/>
        <v>0.86806159069637845</v>
      </c>
      <c r="O83" s="23" t="s">
        <v>20</v>
      </c>
      <c r="P83" s="27">
        <v>3153.6</v>
      </c>
      <c r="Q83" s="27">
        <v>3281.4</v>
      </c>
      <c r="R83" s="27">
        <f>Q83-P83</f>
        <v>127.80000000000018</v>
      </c>
      <c r="S83" s="51">
        <v>29818.73</v>
      </c>
      <c r="T83" s="26">
        <f t="shared" si="47"/>
        <v>1.1112127632117572</v>
      </c>
      <c r="V83" s="23" t="s">
        <v>20</v>
      </c>
      <c r="W83" s="27">
        <v>3162.9</v>
      </c>
      <c r="X83" s="27">
        <v>3444.3</v>
      </c>
      <c r="Y83" s="27">
        <f>X83-W83</f>
        <v>281.40000000000009</v>
      </c>
      <c r="Z83" s="51">
        <v>67674.33</v>
      </c>
      <c r="AA83" s="26">
        <f t="shared" si="48"/>
        <v>1.1453515394706399</v>
      </c>
    </row>
    <row r="84" spans="1:27" x14ac:dyDescent="0.2">
      <c r="A84" s="23" t="s">
        <v>22</v>
      </c>
      <c r="B84" s="24">
        <v>5016.2</v>
      </c>
      <c r="C84" s="24">
        <v>5085.2</v>
      </c>
      <c r="D84" s="24">
        <f t="shared" ref="D84:D88" si="53">C84-B84</f>
        <v>69</v>
      </c>
      <c r="E84" s="51">
        <v>69246.62</v>
      </c>
      <c r="F84" s="26">
        <f t="shared" si="45"/>
        <v>4.7795655409543505</v>
      </c>
      <c r="H84" s="23" t="s">
        <v>22</v>
      </c>
      <c r="I84" s="24">
        <v>5000</v>
      </c>
      <c r="J84" s="24">
        <v>5226.2</v>
      </c>
      <c r="K84" s="24">
        <f t="shared" ref="K84:K88" si="54">J84-I84</f>
        <v>226.19999999999982</v>
      </c>
      <c r="L84" s="51">
        <v>1383519.36</v>
      </c>
      <c r="M84" s="26">
        <f t="shared" si="46"/>
        <v>29.129402221087432</v>
      </c>
      <c r="O84" s="23" t="s">
        <v>22</v>
      </c>
      <c r="P84" s="24">
        <v>5100.3999999999996</v>
      </c>
      <c r="Q84" s="24">
        <v>5338.6</v>
      </c>
      <c r="R84" s="24">
        <f t="shared" ref="R84:R88" si="55">Q84-P84</f>
        <v>238.20000000000073</v>
      </c>
      <c r="S84" s="51">
        <v>219250.52</v>
      </c>
      <c r="T84" s="26">
        <f t="shared" si="47"/>
        <v>4.3836695340344161</v>
      </c>
      <c r="V84" s="23" t="s">
        <v>22</v>
      </c>
      <c r="W84" s="24">
        <v>4894.8</v>
      </c>
      <c r="X84" s="24">
        <v>5026.5</v>
      </c>
      <c r="Y84" s="24">
        <f t="shared" ref="Y84:Y88" si="56">X84-W84</f>
        <v>131.69999999999982</v>
      </c>
      <c r="Z84" s="51">
        <v>402889.85</v>
      </c>
      <c r="AA84" s="26">
        <f t="shared" si="48"/>
        <v>14.569326754974387</v>
      </c>
    </row>
    <row r="85" spans="1:27" x14ac:dyDescent="0.2">
      <c r="A85" s="23" t="s">
        <v>23</v>
      </c>
      <c r="B85" s="24">
        <v>3169.2</v>
      </c>
      <c r="C85" s="24">
        <v>3307.4</v>
      </c>
      <c r="D85" s="24">
        <f t="shared" si="53"/>
        <v>138.20000000000027</v>
      </c>
      <c r="E85" s="51">
        <v>96926.15</v>
      </c>
      <c r="F85" s="26">
        <f t="shared" si="45"/>
        <v>3.3401952312187402</v>
      </c>
      <c r="H85" s="23" t="s">
        <v>23</v>
      </c>
      <c r="I85" s="24">
        <v>3132.6</v>
      </c>
      <c r="J85" s="24">
        <v>3319.7</v>
      </c>
      <c r="K85" s="24">
        <f t="shared" si="54"/>
        <v>187.09999999999991</v>
      </c>
      <c r="L85" s="51">
        <v>113290.83</v>
      </c>
      <c r="M85" s="26">
        <f t="shared" si="46"/>
        <v>2.883765243967829</v>
      </c>
      <c r="O85" s="23" t="s">
        <v>23</v>
      </c>
      <c r="P85" s="24">
        <v>3150.2</v>
      </c>
      <c r="Q85" s="24">
        <v>3283.5</v>
      </c>
      <c r="R85" s="24">
        <f t="shared" si="55"/>
        <v>133.30000000000018</v>
      </c>
      <c r="S85" s="51">
        <v>115815.77</v>
      </c>
      <c r="T85" s="26">
        <f t="shared" si="47"/>
        <v>4.1378665647983537</v>
      </c>
      <c r="V85" s="23" t="s">
        <v>23</v>
      </c>
      <c r="W85" s="24">
        <v>3161.2</v>
      </c>
      <c r="X85" s="24">
        <v>3421.6</v>
      </c>
      <c r="Y85" s="24">
        <f t="shared" si="56"/>
        <v>260.40000000000009</v>
      </c>
      <c r="Z85" s="51">
        <v>235817.79</v>
      </c>
      <c r="AA85" s="26">
        <f t="shared" si="48"/>
        <v>4.3129509325459754</v>
      </c>
    </row>
    <row r="86" spans="1:27" x14ac:dyDescent="0.2">
      <c r="A86" s="23" t="s">
        <v>21</v>
      </c>
      <c r="B86" s="24">
        <v>3165.1</v>
      </c>
      <c r="C86" s="24">
        <v>3470.3</v>
      </c>
      <c r="D86" s="24">
        <f t="shared" si="53"/>
        <v>305.20000000000027</v>
      </c>
      <c r="E86" s="51">
        <v>230505.57</v>
      </c>
      <c r="F86" s="26">
        <f t="shared" si="45"/>
        <v>3.5969618130982144</v>
      </c>
      <c r="H86" s="23" t="s">
        <v>21</v>
      </c>
      <c r="I86" s="24">
        <v>3161.6</v>
      </c>
      <c r="J86" s="24">
        <v>3474.3</v>
      </c>
      <c r="K86" s="24">
        <f t="shared" si="54"/>
        <v>312.70000000000027</v>
      </c>
      <c r="L86" s="51">
        <v>147543.42000000001</v>
      </c>
      <c r="M86" s="26">
        <f t="shared" si="46"/>
        <v>2.2471439663494976</v>
      </c>
      <c r="O86" s="23" t="s">
        <v>21</v>
      </c>
      <c r="P86" s="24">
        <v>3156.2</v>
      </c>
      <c r="Q86" s="24">
        <v>3479.7</v>
      </c>
      <c r="R86" s="24">
        <f t="shared" si="55"/>
        <v>323.5</v>
      </c>
      <c r="S86" s="51">
        <v>303721.65000000002</v>
      </c>
      <c r="T86" s="26">
        <f t="shared" si="47"/>
        <v>4.4713678287265983</v>
      </c>
      <c r="V86" s="23" t="s">
        <v>21</v>
      </c>
      <c r="W86" s="24">
        <v>3171.4</v>
      </c>
      <c r="X86" s="24">
        <v>3500</v>
      </c>
      <c r="Y86" s="24">
        <f t="shared" si="56"/>
        <v>328.59999999999991</v>
      </c>
      <c r="Z86" s="51">
        <v>297669.28000000003</v>
      </c>
      <c r="AA86" s="26">
        <f t="shared" si="48"/>
        <v>4.3142508178113514</v>
      </c>
    </row>
    <row r="87" spans="1:27" x14ac:dyDescent="0.2">
      <c r="A87" s="34" t="s">
        <v>30</v>
      </c>
      <c r="B87" s="33">
        <v>3148.4</v>
      </c>
      <c r="C87" s="33">
        <v>3152.8</v>
      </c>
      <c r="D87" s="24">
        <f t="shared" si="53"/>
        <v>4.4000000000000909</v>
      </c>
      <c r="E87" s="51">
        <v>33361.65</v>
      </c>
      <c r="F87" s="26">
        <f t="shared" si="45"/>
        <v>36.110522920984096</v>
      </c>
      <c r="H87" s="34" t="s">
        <v>30</v>
      </c>
      <c r="I87" s="33">
        <v>3177.5</v>
      </c>
      <c r="J87" s="33">
        <v>3184.3</v>
      </c>
      <c r="K87" s="24">
        <f t="shared" si="54"/>
        <v>6.8000000000001819</v>
      </c>
      <c r="L87" s="51">
        <v>10703.16</v>
      </c>
      <c r="M87" s="26">
        <f t="shared" si="46"/>
        <v>7.4962150528006495</v>
      </c>
      <c r="O87" s="34" t="s">
        <v>30</v>
      </c>
      <c r="P87" s="33">
        <v>3164.9</v>
      </c>
      <c r="Q87" s="33">
        <v>3165.4</v>
      </c>
      <c r="R87" s="24">
        <f t="shared" si="55"/>
        <v>0.5</v>
      </c>
      <c r="S87" s="51">
        <v>307.56</v>
      </c>
      <c r="T87" s="26">
        <f t="shared" si="47"/>
        <v>2.9295356009156404</v>
      </c>
      <c r="V87" s="34" t="s">
        <v>30</v>
      </c>
      <c r="W87" s="33">
        <v>3157.5</v>
      </c>
      <c r="X87" s="33">
        <v>3164</v>
      </c>
      <c r="Y87" s="24">
        <f t="shared" si="56"/>
        <v>6.5</v>
      </c>
      <c r="Z87" s="51">
        <v>4888.6400000000003</v>
      </c>
      <c r="AA87" s="26">
        <f t="shared" si="48"/>
        <v>3.5819014476375433</v>
      </c>
    </row>
    <row r="88" spans="1:27" ht="16" thickBot="1" x14ac:dyDescent="0.25">
      <c r="A88" s="29" t="s">
        <v>24</v>
      </c>
      <c r="B88" s="30">
        <v>3146.2</v>
      </c>
      <c r="C88" s="30">
        <v>3174.9</v>
      </c>
      <c r="D88" s="30">
        <f t="shared" si="53"/>
        <v>28.700000000000273</v>
      </c>
      <c r="E88" s="66">
        <v>17625.830000000002</v>
      </c>
      <c r="F88" s="31">
        <f t="shared" si="45"/>
        <v>2.924870299842711</v>
      </c>
      <c r="H88" s="29" t="s">
        <v>24</v>
      </c>
      <c r="I88" s="30">
        <v>3170.1</v>
      </c>
      <c r="J88" s="30">
        <v>3217.1</v>
      </c>
      <c r="K88" s="30">
        <f t="shared" si="54"/>
        <v>47</v>
      </c>
      <c r="L88" s="66">
        <v>15547.32</v>
      </c>
      <c r="M88" s="31">
        <f t="shared" si="46"/>
        <v>1.5754209328755002</v>
      </c>
      <c r="O88" s="29" t="s">
        <v>24</v>
      </c>
      <c r="P88" s="30">
        <v>3157.3</v>
      </c>
      <c r="Q88" s="30">
        <v>3186</v>
      </c>
      <c r="R88" s="30">
        <f t="shared" si="55"/>
        <v>28.699999999999818</v>
      </c>
      <c r="S88" s="66">
        <v>6990.2</v>
      </c>
      <c r="T88" s="31">
        <f t="shared" si="47"/>
        <v>1.1599696791561498</v>
      </c>
      <c r="V88" s="29" t="s">
        <v>24</v>
      </c>
      <c r="W88" s="30">
        <v>3151</v>
      </c>
      <c r="X88" s="30">
        <v>3197</v>
      </c>
      <c r="Y88" s="30">
        <f t="shared" si="56"/>
        <v>46</v>
      </c>
      <c r="Z88" s="66">
        <v>9550.85</v>
      </c>
      <c r="AA88" s="31">
        <f t="shared" si="48"/>
        <v>0.98883339461530095</v>
      </c>
    </row>
    <row r="89" spans="1:27" x14ac:dyDescent="0.2">
      <c r="A89" s="21" t="s">
        <v>25</v>
      </c>
      <c r="B89" s="22"/>
      <c r="C89" s="21"/>
      <c r="D89" s="21"/>
      <c r="E89" s="21"/>
      <c r="F89" s="32">
        <f>F80/F79</f>
        <v>1.1854996055832407</v>
      </c>
      <c r="H89" s="21" t="s">
        <v>25</v>
      </c>
      <c r="I89" s="22"/>
      <c r="J89" s="21"/>
      <c r="K89" s="21"/>
      <c r="L89" s="21"/>
      <c r="M89" s="32">
        <f>M80/M79</f>
        <v>3.3435814427906609</v>
      </c>
      <c r="O89" s="21" t="s">
        <v>25</v>
      </c>
      <c r="P89" s="22"/>
      <c r="Q89" s="21"/>
      <c r="R89" s="21"/>
      <c r="S89" s="21"/>
      <c r="T89" s="32">
        <f>T80/T79</f>
        <v>0</v>
      </c>
      <c r="V89" s="21" t="s">
        <v>25</v>
      </c>
      <c r="W89" s="22"/>
      <c r="X89" s="21"/>
      <c r="Y89" s="21"/>
      <c r="Z89" s="21"/>
      <c r="AA89" s="32">
        <f>AA80/AA79</f>
        <v>0</v>
      </c>
    </row>
    <row r="90" spans="1:27" x14ac:dyDescent="0.2">
      <c r="A90" s="23" t="s">
        <v>26</v>
      </c>
      <c r="B90" s="33"/>
      <c r="C90" s="34"/>
      <c r="D90" s="34"/>
      <c r="E90" s="34"/>
      <c r="F90" s="35">
        <f>F80/F78</f>
        <v>2.8064118037276785E-2</v>
      </c>
      <c r="H90" s="23" t="s">
        <v>26</v>
      </c>
      <c r="I90" s="33"/>
      <c r="J90" s="34"/>
      <c r="K90" s="34"/>
      <c r="L90" s="34"/>
      <c r="M90" s="35">
        <f>M80/M78</f>
        <v>6.1204506870056623E-2</v>
      </c>
      <c r="O90" s="23" t="s">
        <v>26</v>
      </c>
      <c r="P90" s="33"/>
      <c r="Q90" s="34"/>
      <c r="R90" s="34"/>
      <c r="S90" s="34"/>
      <c r="T90" s="35">
        <f>T80/T78</f>
        <v>0</v>
      </c>
      <c r="V90" s="23" t="s">
        <v>26</v>
      </c>
      <c r="W90" s="33"/>
      <c r="X90" s="34"/>
      <c r="Y90" s="34"/>
      <c r="Z90" s="34"/>
      <c r="AA90" s="35">
        <f>AA80/AA78</f>
        <v>0</v>
      </c>
    </row>
    <row r="91" spans="1:27" x14ac:dyDescent="0.2">
      <c r="A91" s="36" t="s">
        <v>27</v>
      </c>
      <c r="B91" s="24"/>
      <c r="C91" s="23"/>
      <c r="D91" s="23"/>
      <c r="E91" s="23"/>
      <c r="F91" s="26">
        <f>F80/F85</f>
        <v>0.12812553917346589</v>
      </c>
      <c r="H91" s="36" t="s">
        <v>27</v>
      </c>
      <c r="I91" s="24"/>
      <c r="J91" s="23"/>
      <c r="K91" s="23"/>
      <c r="L91" s="23"/>
      <c r="M91" s="26">
        <f>M80/M85</f>
        <v>0.16693583002213305</v>
      </c>
      <c r="O91" s="36" t="s">
        <v>27</v>
      </c>
      <c r="P91" s="24"/>
      <c r="Q91" s="23"/>
      <c r="R91" s="23"/>
      <c r="S91" s="23"/>
      <c r="T91" s="26">
        <f>T80/T85</f>
        <v>0</v>
      </c>
      <c r="V91" s="36" t="s">
        <v>27</v>
      </c>
      <c r="W91" s="24"/>
      <c r="X91" s="23"/>
      <c r="Y91" s="23"/>
      <c r="Z91" s="23"/>
      <c r="AA91" s="26">
        <f>AA80/AA85</f>
        <v>0</v>
      </c>
    </row>
    <row r="93" spans="1:27" ht="16" thickBot="1" x14ac:dyDescent="0.25">
      <c r="A93" s="17" t="s">
        <v>11</v>
      </c>
      <c r="B93" s="18">
        <v>10</v>
      </c>
      <c r="C93" s="17"/>
      <c r="D93" s="19"/>
      <c r="E93" s="20"/>
      <c r="F93" s="17"/>
      <c r="H93" s="17" t="s">
        <v>11</v>
      </c>
      <c r="I93" s="18">
        <v>9</v>
      </c>
      <c r="J93" s="17"/>
      <c r="K93" s="19"/>
      <c r="L93" s="20"/>
      <c r="M93" s="17"/>
      <c r="O93" s="17" t="s">
        <v>11</v>
      </c>
      <c r="P93" s="18">
        <v>20</v>
      </c>
      <c r="Q93" s="17"/>
      <c r="R93" s="19"/>
      <c r="S93" s="20"/>
      <c r="T93" s="17"/>
      <c r="V93" s="17" t="s">
        <v>11</v>
      </c>
      <c r="W93" s="18">
        <v>19</v>
      </c>
      <c r="X93" s="17"/>
      <c r="Y93" s="19"/>
      <c r="Z93" s="20"/>
      <c r="AA93" s="17"/>
    </row>
    <row r="94" spans="1:27" x14ac:dyDescent="0.2">
      <c r="A94" s="21" t="s">
        <v>12</v>
      </c>
      <c r="B94" s="47" t="s">
        <v>33</v>
      </c>
      <c r="C94" s="48" t="s">
        <v>34</v>
      </c>
      <c r="D94" s="48" t="s">
        <v>35</v>
      </c>
      <c r="E94" s="21" t="s">
        <v>13</v>
      </c>
      <c r="F94" s="21" t="s">
        <v>14</v>
      </c>
      <c r="H94" s="21" t="s">
        <v>12</v>
      </c>
      <c r="I94" s="47" t="s">
        <v>33</v>
      </c>
      <c r="J94" s="48" t="s">
        <v>34</v>
      </c>
      <c r="K94" s="48" t="s">
        <v>35</v>
      </c>
      <c r="L94" s="21" t="s">
        <v>13</v>
      </c>
      <c r="M94" s="21" t="s">
        <v>14</v>
      </c>
      <c r="O94" s="21" t="s">
        <v>12</v>
      </c>
      <c r="P94" s="47" t="s">
        <v>33</v>
      </c>
      <c r="Q94" s="48" t="s">
        <v>34</v>
      </c>
      <c r="R94" s="48" t="s">
        <v>35</v>
      </c>
      <c r="S94" s="21" t="s">
        <v>13</v>
      </c>
      <c r="T94" s="21" t="s">
        <v>14</v>
      </c>
      <c r="V94" s="21" t="s">
        <v>12</v>
      </c>
      <c r="W94" s="47" t="s">
        <v>33</v>
      </c>
      <c r="X94" s="48" t="s">
        <v>34</v>
      </c>
      <c r="Y94" s="48" t="s">
        <v>35</v>
      </c>
      <c r="Z94" s="21" t="s">
        <v>13</v>
      </c>
      <c r="AA94" s="21" t="s">
        <v>14</v>
      </c>
    </row>
    <row r="95" spans="1:27" x14ac:dyDescent="0.2">
      <c r="A95" s="21"/>
      <c r="B95" s="22"/>
      <c r="C95" s="21"/>
      <c r="D95" s="21"/>
      <c r="E95" s="21"/>
      <c r="F95" s="21"/>
      <c r="H95" s="21"/>
      <c r="I95" s="22"/>
      <c r="J95" s="21"/>
      <c r="K95" s="21"/>
      <c r="L95" s="21"/>
      <c r="M95" s="21"/>
      <c r="O95" s="21"/>
      <c r="P95" s="22"/>
      <c r="Q95" s="21"/>
      <c r="R95" s="21"/>
      <c r="S95" s="21"/>
      <c r="T95" s="21"/>
      <c r="V95" s="21"/>
      <c r="W95" s="22"/>
      <c r="X95" s="21"/>
      <c r="Y95" s="21"/>
      <c r="Z95" s="21"/>
      <c r="AA95" s="21"/>
    </row>
    <row r="96" spans="1:27" x14ac:dyDescent="0.2">
      <c r="A96" s="23" t="s">
        <v>32</v>
      </c>
      <c r="B96" s="24">
        <v>3263.2</v>
      </c>
      <c r="C96" s="23">
        <v>3307.4</v>
      </c>
      <c r="D96" s="24">
        <f t="shared" ref="D96:D100" si="57">C96-B96</f>
        <v>44.200000000000273</v>
      </c>
      <c r="E96" s="51">
        <v>254962.17</v>
      </c>
      <c r="F96" s="26">
        <f>(E96/$B$13)/(D96/1000)</f>
        <v>27.472134852607979</v>
      </c>
      <c r="H96" s="23" t="s">
        <v>32</v>
      </c>
      <c r="I96" s="24">
        <v>3274.5</v>
      </c>
      <c r="J96" s="23">
        <v>3311.2</v>
      </c>
      <c r="K96" s="24">
        <f>J96-I96</f>
        <v>36.699999999999818</v>
      </c>
      <c r="L96" s="51">
        <v>45563.839999999997</v>
      </c>
      <c r="M96" s="26">
        <f>(L96/$B$13)/(K96/1000)</f>
        <v>5.912799956731809</v>
      </c>
      <c r="O96" s="23" t="s">
        <v>32</v>
      </c>
      <c r="P96" s="24">
        <v>3278.6</v>
      </c>
      <c r="Q96" s="23">
        <v>3328.6</v>
      </c>
      <c r="R96" s="24">
        <f>Q96-P96</f>
        <v>50</v>
      </c>
      <c r="S96" s="51">
        <v>360994.95</v>
      </c>
      <c r="T96" s="26">
        <f>(S96/$B$13)/(R96/1000)</f>
        <v>34.385081212633679</v>
      </c>
      <c r="V96" s="23" t="s">
        <v>32</v>
      </c>
      <c r="W96" s="24">
        <v>3280.5</v>
      </c>
      <c r="X96" s="23">
        <v>3327.6</v>
      </c>
      <c r="Y96" s="24">
        <f>X96-W96</f>
        <v>47.099999999999909</v>
      </c>
      <c r="Z96" s="51">
        <v>294980.14</v>
      </c>
      <c r="AA96" s="26">
        <f>(Z96/$B$13)/(Y96/1000)</f>
        <v>29.827084356491067</v>
      </c>
    </row>
    <row r="97" spans="1:27" x14ac:dyDescent="0.2">
      <c r="A97" s="23" t="s">
        <v>15</v>
      </c>
      <c r="B97" s="24">
        <v>3159.9</v>
      </c>
      <c r="C97" s="24">
        <v>3261.3</v>
      </c>
      <c r="D97" s="24">
        <f t="shared" si="57"/>
        <v>101.40000000000009</v>
      </c>
      <c r="E97" s="51">
        <v>317066.87</v>
      </c>
      <c r="F97" s="26">
        <f t="shared" ref="F97:F107" si="58">(E97/$B$13)/(D97/1000)</f>
        <v>14.8919593684241</v>
      </c>
      <c r="H97" s="23" t="s">
        <v>15</v>
      </c>
      <c r="I97" s="24">
        <v>3167.1</v>
      </c>
      <c r="J97" s="24">
        <v>3613.8</v>
      </c>
      <c r="K97" s="24">
        <f>J97-I97</f>
        <v>446.70000000000027</v>
      </c>
      <c r="L97" s="51">
        <v>284102.86</v>
      </c>
      <c r="M97" s="26">
        <f t="shared" ref="M97:M107" si="59">(L97/$B$13)/(K97/1000)</f>
        <v>3.0289952021532258</v>
      </c>
      <c r="O97" s="23" t="s">
        <v>15</v>
      </c>
      <c r="P97" s="24">
        <v>3164.4</v>
      </c>
      <c r="Q97" s="24">
        <v>3363.4</v>
      </c>
      <c r="R97" s="24">
        <f>Q97-P97</f>
        <v>199</v>
      </c>
      <c r="S97" s="51">
        <v>998199.77</v>
      </c>
      <c r="T97" s="26">
        <f t="shared" ref="T97:T107" si="60">(S97/$B$13)/(R97/1000)</f>
        <v>23.889294330940725</v>
      </c>
      <c r="V97" s="23" t="s">
        <v>15</v>
      </c>
      <c r="W97" s="24">
        <v>3156.8</v>
      </c>
      <c r="X97" s="24">
        <v>3300.1</v>
      </c>
      <c r="Y97" s="24">
        <f>X97-W97</f>
        <v>143.29999999999973</v>
      </c>
      <c r="Z97" s="51">
        <v>512444.44</v>
      </c>
      <c r="AA97" s="26">
        <f t="shared" ref="AA97:AA107" si="61">(Z97/$B$13)/(Y97/1000)</f>
        <v>17.030975618998603</v>
      </c>
    </row>
    <row r="98" spans="1:27" x14ac:dyDescent="0.2">
      <c r="A98" s="23" t="s">
        <v>16</v>
      </c>
      <c r="B98" s="24">
        <v>3154.9</v>
      </c>
      <c r="C98" s="24">
        <v>3243.9</v>
      </c>
      <c r="D98" s="24">
        <f t="shared" si="57"/>
        <v>89</v>
      </c>
      <c r="E98" s="51">
        <v>6390.07</v>
      </c>
      <c r="F98" s="26">
        <f t="shared" si="58"/>
        <v>0.34194364847313991</v>
      </c>
      <c r="H98" s="23" t="s">
        <v>16</v>
      </c>
      <c r="I98" s="24">
        <v>3161.3</v>
      </c>
      <c r="J98" s="24">
        <v>3271.2</v>
      </c>
      <c r="K98" s="24">
        <f t="shared" ref="K98:K100" si="62">J98-I98</f>
        <v>109.89999999999964</v>
      </c>
      <c r="L98" s="51">
        <v>2340.4499999999998</v>
      </c>
      <c r="M98" s="26">
        <f t="shared" si="59"/>
        <v>0.10142397031806412</v>
      </c>
      <c r="O98" s="23" t="s">
        <v>16</v>
      </c>
      <c r="P98" s="24">
        <v>3166.7</v>
      </c>
      <c r="Q98" s="24">
        <v>3262.9</v>
      </c>
      <c r="R98" s="24">
        <f t="shared" ref="R98:R100" si="63">Q98-P98</f>
        <v>96.200000000000273</v>
      </c>
      <c r="S98" s="51">
        <v>7353.19</v>
      </c>
      <c r="T98" s="26">
        <f t="shared" si="60"/>
        <v>0.36403207239411617</v>
      </c>
      <c r="V98" s="23" t="s">
        <v>16</v>
      </c>
      <c r="W98" s="24">
        <v>3161.2</v>
      </c>
      <c r="X98" s="24">
        <v>3277.4</v>
      </c>
      <c r="Y98" s="24">
        <f t="shared" ref="Y98:Y100" si="64">X98-W98</f>
        <v>116.20000000000027</v>
      </c>
      <c r="Z98" s="51">
        <v>7792.61</v>
      </c>
      <c r="AA98" s="26">
        <f t="shared" si="61"/>
        <v>0.31938590462193195</v>
      </c>
    </row>
    <row r="99" spans="1:27" x14ac:dyDescent="0.2">
      <c r="A99" s="23" t="s">
        <v>17</v>
      </c>
      <c r="B99" s="24">
        <v>4872.3999999999996</v>
      </c>
      <c r="C99" s="24">
        <v>4986.8999999999996</v>
      </c>
      <c r="D99" s="24">
        <f t="shared" si="57"/>
        <v>114.5</v>
      </c>
      <c r="E99" s="51">
        <v>15558.06</v>
      </c>
      <c r="F99" s="26">
        <f t="shared" si="58"/>
        <v>0.64712605728908912</v>
      </c>
      <c r="H99" s="23" t="s">
        <v>17</v>
      </c>
      <c r="I99" s="24">
        <v>4793.6000000000004</v>
      </c>
      <c r="J99" s="24">
        <v>4870.3999999999996</v>
      </c>
      <c r="K99" s="24">
        <f t="shared" si="62"/>
        <v>76.799999999999272</v>
      </c>
      <c r="L99" s="51">
        <v>2350.8000000000002</v>
      </c>
      <c r="M99" s="26">
        <f t="shared" si="59"/>
        <v>0.14577847214247305</v>
      </c>
      <c r="O99" s="23" t="s">
        <v>17</v>
      </c>
      <c r="P99" s="24"/>
      <c r="Q99" s="24"/>
      <c r="R99" s="24"/>
      <c r="S99" s="25"/>
      <c r="T99" s="26"/>
      <c r="V99" s="23" t="s">
        <v>17</v>
      </c>
      <c r="W99" s="24"/>
      <c r="X99" s="24"/>
      <c r="Y99" s="24"/>
      <c r="Z99" s="25"/>
      <c r="AA99" s="26"/>
    </row>
    <row r="100" spans="1:27" x14ac:dyDescent="0.2">
      <c r="A100" s="23" t="s">
        <v>18</v>
      </c>
      <c r="B100" s="24">
        <v>3160</v>
      </c>
      <c r="C100" s="24">
        <v>3307.8</v>
      </c>
      <c r="D100" s="24">
        <f t="shared" si="57"/>
        <v>147.80000000000018</v>
      </c>
      <c r="E100" s="51">
        <v>485104.94</v>
      </c>
      <c r="F100" s="26">
        <f t="shared" si="58"/>
        <v>15.631483458413648</v>
      </c>
      <c r="H100" s="23" t="s">
        <v>18</v>
      </c>
      <c r="I100" s="24">
        <v>3128.8</v>
      </c>
      <c r="J100" s="24">
        <v>3263.2</v>
      </c>
      <c r="K100" s="24">
        <f t="shared" si="62"/>
        <v>134.39999999999964</v>
      </c>
      <c r="L100" s="51">
        <v>54322.879999999997</v>
      </c>
      <c r="M100" s="26">
        <f t="shared" si="59"/>
        <v>1.9249632827192815</v>
      </c>
      <c r="O100" s="23" t="s">
        <v>18</v>
      </c>
      <c r="P100" s="24">
        <v>3155.7</v>
      </c>
      <c r="Q100" s="24">
        <v>3256.8</v>
      </c>
      <c r="R100" s="24">
        <f t="shared" si="63"/>
        <v>101.10000000000036</v>
      </c>
      <c r="S100" s="51">
        <v>253954.35</v>
      </c>
      <c r="T100" s="26">
        <f t="shared" si="60"/>
        <v>11.963091732463065</v>
      </c>
      <c r="V100" s="23" t="s">
        <v>18</v>
      </c>
      <c r="W100" s="24">
        <v>3163.6</v>
      </c>
      <c r="X100" s="24">
        <v>3247.1</v>
      </c>
      <c r="Y100" s="24">
        <f t="shared" si="64"/>
        <v>83.5</v>
      </c>
      <c r="Z100" s="51">
        <v>97330.34</v>
      </c>
      <c r="AA100" s="26">
        <f t="shared" si="61"/>
        <v>5.5513766863312695</v>
      </c>
    </row>
    <row r="101" spans="1:27" x14ac:dyDescent="0.2">
      <c r="A101" s="23" t="s">
        <v>19</v>
      </c>
      <c r="B101" s="24">
        <v>4959.7</v>
      </c>
      <c r="C101" s="24">
        <v>5005</v>
      </c>
      <c r="D101" s="24">
        <f>C101-B101</f>
        <v>45.300000000000182</v>
      </c>
      <c r="E101" s="51">
        <v>1545124.34</v>
      </c>
      <c r="F101" s="26">
        <f t="shared" si="58"/>
        <v>162.44418296425528</v>
      </c>
      <c r="H101" s="23" t="s">
        <v>19</v>
      </c>
      <c r="I101" s="24">
        <v>4875.8999999999996</v>
      </c>
      <c r="J101" s="24">
        <v>4938</v>
      </c>
      <c r="K101" s="24">
        <f>J101-I101</f>
        <v>62.100000000000364</v>
      </c>
      <c r="L101" s="51">
        <v>407047.21</v>
      </c>
      <c r="M101" s="26">
        <f t="shared" si="59"/>
        <v>31.217068283663327</v>
      </c>
      <c r="O101" s="23" t="s">
        <v>19</v>
      </c>
      <c r="P101" s="24">
        <v>5072.7</v>
      </c>
      <c r="Q101" s="24">
        <v>5120.2</v>
      </c>
      <c r="R101" s="24">
        <f>Q101-P101</f>
        <v>47.5</v>
      </c>
      <c r="S101" s="51">
        <v>902324.16</v>
      </c>
      <c r="T101" s="26">
        <f t="shared" si="60"/>
        <v>90.470691222809762</v>
      </c>
      <c r="V101" s="23" t="s">
        <v>19</v>
      </c>
      <c r="W101" s="24">
        <v>4257.7</v>
      </c>
      <c r="X101" s="24">
        <v>4286</v>
      </c>
      <c r="Y101" s="24">
        <f>X101-W101</f>
        <v>28.300000000000182</v>
      </c>
      <c r="Z101" s="51">
        <v>147925.5</v>
      </c>
      <c r="AA101" s="26">
        <f t="shared" si="61"/>
        <v>24.8940491448963</v>
      </c>
    </row>
    <row r="102" spans="1:27" x14ac:dyDescent="0.2">
      <c r="A102" s="23" t="s">
        <v>20</v>
      </c>
      <c r="B102" s="27">
        <v>3159.1</v>
      </c>
      <c r="C102" s="27">
        <v>3305.1</v>
      </c>
      <c r="D102" s="27">
        <f>C102-B102</f>
        <v>146</v>
      </c>
      <c r="E102" s="51">
        <v>32404.54</v>
      </c>
      <c r="F102" s="26">
        <f t="shared" si="58"/>
        <v>1.0570412540207648</v>
      </c>
      <c r="H102" s="23" t="s">
        <v>20</v>
      </c>
      <c r="I102" s="27">
        <v>3158.1</v>
      </c>
      <c r="J102" s="27">
        <v>3413.5</v>
      </c>
      <c r="K102" s="27">
        <f>J102-I102</f>
        <v>255.40000000000009</v>
      </c>
      <c r="L102" s="51">
        <v>15633.65</v>
      </c>
      <c r="M102" s="26">
        <f t="shared" si="59"/>
        <v>0.29152675882340062</v>
      </c>
      <c r="O102" s="23" t="s">
        <v>20</v>
      </c>
      <c r="P102" s="27">
        <v>3164.8</v>
      </c>
      <c r="Q102" s="27">
        <v>3290.7</v>
      </c>
      <c r="R102" s="27">
        <f>Q102-P102</f>
        <v>125.89999999999964</v>
      </c>
      <c r="S102" s="51">
        <v>50561.61</v>
      </c>
      <c r="T102" s="26">
        <f t="shared" si="60"/>
        <v>1.9126437979828197</v>
      </c>
      <c r="V102" s="23" t="s">
        <v>20</v>
      </c>
      <c r="W102" s="27">
        <v>3155.6</v>
      </c>
      <c r="X102" s="27">
        <v>3323.7</v>
      </c>
      <c r="Y102" s="27">
        <f>X102-W102</f>
        <v>168.09999999999991</v>
      </c>
      <c r="Z102" s="51">
        <v>36613.800000000003</v>
      </c>
      <c r="AA102" s="26">
        <f t="shared" si="61"/>
        <v>1.0373278159835282</v>
      </c>
    </row>
    <row r="103" spans="1:27" x14ac:dyDescent="0.2">
      <c r="A103" s="23" t="s">
        <v>22</v>
      </c>
      <c r="B103" s="24">
        <v>4904.6000000000004</v>
      </c>
      <c r="C103" s="24">
        <v>5047.8999999999996</v>
      </c>
      <c r="D103" s="24">
        <f t="shared" ref="D103:D107" si="65">C103-B103</f>
        <v>143.29999999999927</v>
      </c>
      <c r="E103" s="51">
        <v>155708.95000000001</v>
      </c>
      <c r="F103" s="26">
        <f t="shared" si="58"/>
        <v>5.174951905244364</v>
      </c>
      <c r="H103" s="23" t="s">
        <v>22</v>
      </c>
      <c r="I103" s="24">
        <v>5030.3</v>
      </c>
      <c r="J103" s="24">
        <v>5211.8</v>
      </c>
      <c r="K103" s="24">
        <f t="shared" ref="K103:K107" si="66">J103-I103</f>
        <v>181.5</v>
      </c>
      <c r="L103" s="51">
        <v>1266438.2</v>
      </c>
      <c r="M103" s="26">
        <f t="shared" si="59"/>
        <v>33.23122145854245</v>
      </c>
      <c r="O103" s="23" t="s">
        <v>22</v>
      </c>
      <c r="P103" s="24">
        <v>5100.1000000000004</v>
      </c>
      <c r="Q103" s="24">
        <v>5341.2</v>
      </c>
      <c r="R103" s="24">
        <f t="shared" ref="R103:R107" si="67">Q103-P103</f>
        <v>241.09999999999945</v>
      </c>
      <c r="S103" s="51">
        <v>251379.74</v>
      </c>
      <c r="T103" s="26">
        <f t="shared" si="60"/>
        <v>4.9656029974608007</v>
      </c>
      <c r="V103" s="23" t="s">
        <v>22</v>
      </c>
      <c r="W103" s="24">
        <v>4844.7</v>
      </c>
      <c r="X103" s="24">
        <v>5000.1000000000004</v>
      </c>
      <c r="Y103" s="24">
        <f t="shared" ref="Y103:Y107" si="68">X103-W103</f>
        <v>155.40000000000055</v>
      </c>
      <c r="Z103" s="51">
        <v>383548.89</v>
      </c>
      <c r="AA103" s="26">
        <f t="shared" si="61"/>
        <v>11.754621462218095</v>
      </c>
    </row>
    <row r="104" spans="1:27" x14ac:dyDescent="0.2">
      <c r="A104" s="23" t="s">
        <v>23</v>
      </c>
      <c r="B104" s="24">
        <v>3148</v>
      </c>
      <c r="C104" s="24">
        <v>3296.9</v>
      </c>
      <c r="D104" s="24">
        <f t="shared" si="65"/>
        <v>148.90000000000009</v>
      </c>
      <c r="E104" s="51">
        <v>109384.9</v>
      </c>
      <c r="F104" s="26">
        <f t="shared" si="58"/>
        <v>3.498658942975903</v>
      </c>
      <c r="H104" s="23" t="s">
        <v>23</v>
      </c>
      <c r="I104" s="24">
        <v>3160.6</v>
      </c>
      <c r="J104" s="24">
        <v>3334</v>
      </c>
      <c r="K104" s="24">
        <f t="shared" si="66"/>
        <v>173.40000000000009</v>
      </c>
      <c r="L104" s="51">
        <v>24922.67</v>
      </c>
      <c r="M104" s="26">
        <f t="shared" si="59"/>
        <v>0.68451726446332273</v>
      </c>
      <c r="O104" s="23" t="s">
        <v>23</v>
      </c>
      <c r="P104" s="24">
        <v>3173.9</v>
      </c>
      <c r="Q104" s="24">
        <v>3383.8</v>
      </c>
      <c r="R104" s="24">
        <f t="shared" si="67"/>
        <v>209.90000000000009</v>
      </c>
      <c r="S104" s="51">
        <v>180938.32</v>
      </c>
      <c r="T104" s="26">
        <f t="shared" si="60"/>
        <v>4.105414834172084</v>
      </c>
      <c r="V104" s="23" t="s">
        <v>23</v>
      </c>
      <c r="W104" s="24">
        <v>3157.6</v>
      </c>
      <c r="X104" s="24">
        <v>3248.1</v>
      </c>
      <c r="Y104" s="24">
        <f t="shared" si="68"/>
        <v>90.5</v>
      </c>
      <c r="Z104" s="51">
        <v>162538.10999999999</v>
      </c>
      <c r="AA104" s="26">
        <f t="shared" si="61"/>
        <v>8.5535334568962043</v>
      </c>
    </row>
    <row r="105" spans="1:27" x14ac:dyDescent="0.2">
      <c r="A105" s="23" t="s">
        <v>21</v>
      </c>
      <c r="B105" s="24">
        <v>3178.1</v>
      </c>
      <c r="C105" s="24">
        <v>3563.1</v>
      </c>
      <c r="D105" s="24">
        <f t="shared" si="65"/>
        <v>385</v>
      </c>
      <c r="E105" s="51">
        <v>307324.71000000002</v>
      </c>
      <c r="F105" s="26">
        <f t="shared" si="58"/>
        <v>3.8016810952147648</v>
      </c>
      <c r="H105" s="23" t="s">
        <v>21</v>
      </c>
      <c r="I105" s="24">
        <v>3165.3</v>
      </c>
      <c r="J105" s="24">
        <v>3482.5</v>
      </c>
      <c r="K105" s="24">
        <f t="shared" si="66"/>
        <v>317.19999999999982</v>
      </c>
      <c r="L105" s="51">
        <v>69938.36</v>
      </c>
      <c r="M105" s="26">
        <f t="shared" si="59"/>
        <v>1.0500771248114891</v>
      </c>
      <c r="O105" s="23" t="s">
        <v>21</v>
      </c>
      <c r="P105" s="24">
        <v>3150.9</v>
      </c>
      <c r="Q105" s="24">
        <v>3506.9</v>
      </c>
      <c r="R105" s="24">
        <f t="shared" si="67"/>
        <v>356</v>
      </c>
      <c r="S105" s="51">
        <v>404740.53</v>
      </c>
      <c r="T105" s="26">
        <f t="shared" si="60"/>
        <v>5.4145906661880208</v>
      </c>
      <c r="V105" s="23" t="s">
        <v>21</v>
      </c>
      <c r="W105" s="24">
        <v>3171.7</v>
      </c>
      <c r="X105" s="24">
        <v>3523.2</v>
      </c>
      <c r="Y105" s="24">
        <f t="shared" si="68"/>
        <v>351.5</v>
      </c>
      <c r="Z105" s="51">
        <v>283725.3</v>
      </c>
      <c r="AA105" s="26">
        <f t="shared" si="61"/>
        <v>3.8442503868399234</v>
      </c>
    </row>
    <row r="106" spans="1:27" x14ac:dyDescent="0.2">
      <c r="A106" s="34" t="s">
        <v>30</v>
      </c>
      <c r="B106" s="33">
        <v>3085.6</v>
      </c>
      <c r="C106" s="33">
        <v>3087.5</v>
      </c>
      <c r="D106" s="24">
        <f t="shared" si="65"/>
        <v>1.9000000000000909</v>
      </c>
      <c r="E106" s="51">
        <v>17181.05</v>
      </c>
      <c r="F106" s="26">
        <f t="shared" si="58"/>
        <v>43.066049274176066</v>
      </c>
      <c r="H106" s="34" t="s">
        <v>30</v>
      </c>
      <c r="I106" s="33">
        <v>3157.3</v>
      </c>
      <c r="J106" s="33">
        <v>3162.6</v>
      </c>
      <c r="K106" s="24">
        <f t="shared" si="66"/>
        <v>5.2999999999997272</v>
      </c>
      <c r="L106" s="51">
        <v>8461.8799999999992</v>
      </c>
      <c r="M106" s="26">
        <f t="shared" si="59"/>
        <v>7.603786685793879</v>
      </c>
      <c r="O106" s="34" t="s">
        <v>30</v>
      </c>
      <c r="P106" s="33">
        <v>3163.8</v>
      </c>
      <c r="Q106" s="33">
        <v>3164.5</v>
      </c>
      <c r="R106" s="24">
        <f t="shared" si="67"/>
        <v>0.6999999999998181</v>
      </c>
      <c r="S106" s="51">
        <v>660.36</v>
      </c>
      <c r="T106" s="26">
        <f t="shared" si="60"/>
        <v>4.4928472247486084</v>
      </c>
      <c r="V106" s="34" t="s">
        <v>30</v>
      </c>
      <c r="W106" s="33">
        <v>3148.2</v>
      </c>
      <c r="X106" s="33">
        <v>3154.5</v>
      </c>
      <c r="Y106" s="24">
        <f t="shared" si="68"/>
        <v>6.3000000000001819</v>
      </c>
      <c r="Z106" s="51">
        <v>3775.65</v>
      </c>
      <c r="AA106" s="26">
        <f t="shared" si="61"/>
        <v>2.8542375243330547</v>
      </c>
    </row>
    <row r="107" spans="1:27" ht="16" thickBot="1" x14ac:dyDescent="0.25">
      <c r="A107" s="29" t="s">
        <v>24</v>
      </c>
      <c r="B107" s="30">
        <v>3157.5</v>
      </c>
      <c r="C107" s="30">
        <v>3192.4</v>
      </c>
      <c r="D107" s="30">
        <f t="shared" si="65"/>
        <v>34.900000000000091</v>
      </c>
      <c r="E107" s="66">
        <v>92408.04</v>
      </c>
      <c r="F107" s="31">
        <f t="shared" si="58"/>
        <v>12.61023744107124</v>
      </c>
      <c r="H107" s="29" t="s">
        <v>24</v>
      </c>
      <c r="I107" s="30">
        <v>3166</v>
      </c>
      <c r="J107" s="30">
        <v>3202.5</v>
      </c>
      <c r="K107" s="30">
        <f t="shared" si="66"/>
        <v>36.5</v>
      </c>
      <c r="L107" s="66">
        <v>14217.71</v>
      </c>
      <c r="M107" s="31">
        <f t="shared" si="59"/>
        <v>1.8551358553713231</v>
      </c>
      <c r="O107" s="29" t="s">
        <v>24</v>
      </c>
      <c r="P107" s="30">
        <v>3162.5</v>
      </c>
      <c r="Q107" s="30">
        <v>3195.9</v>
      </c>
      <c r="R107" s="30">
        <f t="shared" si="67"/>
        <v>33.400000000000091</v>
      </c>
      <c r="S107" s="66">
        <v>15965.98</v>
      </c>
      <c r="T107" s="31">
        <f t="shared" si="60"/>
        <v>2.2766068922196072</v>
      </c>
      <c r="V107" s="29" t="s">
        <v>24</v>
      </c>
      <c r="W107" s="30">
        <v>3175.2</v>
      </c>
      <c r="X107" s="30">
        <v>3225.2</v>
      </c>
      <c r="Y107" s="30">
        <f t="shared" si="68"/>
        <v>50</v>
      </c>
      <c r="Z107" s="66">
        <v>10812.3</v>
      </c>
      <c r="AA107" s="31">
        <f t="shared" si="61"/>
        <v>1.0298809265762834</v>
      </c>
    </row>
    <row r="108" spans="1:27" x14ac:dyDescent="0.2">
      <c r="A108" s="21" t="s">
        <v>25</v>
      </c>
      <c r="B108" s="22"/>
      <c r="C108" s="21"/>
      <c r="D108" s="21"/>
      <c r="E108" s="21"/>
      <c r="F108" s="32">
        <f>F99/F98</f>
        <v>1.8924932812136197</v>
      </c>
      <c r="H108" s="21" t="s">
        <v>25</v>
      </c>
      <c r="I108" s="22"/>
      <c r="J108" s="21"/>
      <c r="K108" s="21"/>
      <c r="L108" s="21"/>
      <c r="M108" s="32">
        <f>M99/M98</f>
        <v>1.437317743382692</v>
      </c>
      <c r="O108" s="21" t="s">
        <v>25</v>
      </c>
      <c r="P108" s="22"/>
      <c r="Q108" s="21"/>
      <c r="R108" s="21"/>
      <c r="S108" s="21"/>
      <c r="T108" s="32">
        <f>T99/T98</f>
        <v>0</v>
      </c>
      <c r="V108" s="21" t="s">
        <v>25</v>
      </c>
      <c r="W108" s="22"/>
      <c r="X108" s="21"/>
      <c r="Y108" s="21"/>
      <c r="Z108" s="21"/>
      <c r="AA108" s="32">
        <f>AA99/AA98</f>
        <v>0</v>
      </c>
    </row>
    <row r="109" spans="1:27" x14ac:dyDescent="0.2">
      <c r="A109" s="23" t="s">
        <v>26</v>
      </c>
      <c r="B109" s="33"/>
      <c r="C109" s="34"/>
      <c r="D109" s="34"/>
      <c r="E109" s="34"/>
      <c r="F109" s="35">
        <f>F99/F97</f>
        <v>4.3454728909696816E-2</v>
      </c>
      <c r="H109" s="23" t="s">
        <v>26</v>
      </c>
      <c r="I109" s="33"/>
      <c r="J109" s="34"/>
      <c r="K109" s="34"/>
      <c r="L109" s="34"/>
      <c r="M109" s="35">
        <f>M99/M97</f>
        <v>4.812766690381131E-2</v>
      </c>
      <c r="O109" s="23" t="s">
        <v>26</v>
      </c>
      <c r="P109" s="33"/>
      <c r="Q109" s="34"/>
      <c r="R109" s="34"/>
      <c r="S109" s="34"/>
      <c r="T109" s="35">
        <f>T99/T97</f>
        <v>0</v>
      </c>
      <c r="V109" s="23" t="s">
        <v>26</v>
      </c>
      <c r="W109" s="33"/>
      <c r="X109" s="34"/>
      <c r="Y109" s="34"/>
      <c r="Z109" s="34"/>
      <c r="AA109" s="35">
        <f>AA99/AA97</f>
        <v>0</v>
      </c>
    </row>
    <row r="110" spans="1:27" x14ac:dyDescent="0.2">
      <c r="A110" s="36" t="s">
        <v>27</v>
      </c>
      <c r="B110" s="24"/>
      <c r="C110" s="23"/>
      <c r="D110" s="23"/>
      <c r="E110" s="23"/>
      <c r="F110" s="26">
        <f>F99/F104</f>
        <v>0.18496402988587796</v>
      </c>
      <c r="H110" s="36" t="s">
        <v>27</v>
      </c>
      <c r="I110" s="24"/>
      <c r="J110" s="23"/>
      <c r="K110" s="23"/>
      <c r="L110" s="23"/>
      <c r="M110" s="26">
        <f>M99/M104</f>
        <v>0.21296536948088041</v>
      </c>
      <c r="O110" s="36" t="s">
        <v>27</v>
      </c>
      <c r="P110" s="24"/>
      <c r="Q110" s="23"/>
      <c r="R110" s="23"/>
      <c r="S110" s="23"/>
      <c r="T110" s="26">
        <f>T99/T104</f>
        <v>0</v>
      </c>
      <c r="V110" s="36" t="s">
        <v>27</v>
      </c>
      <c r="W110" s="24"/>
      <c r="X110" s="23"/>
      <c r="Y110" s="23"/>
      <c r="Z110" s="23"/>
      <c r="AA110" s="26">
        <f>AA99/AA104</f>
        <v>0</v>
      </c>
    </row>
  </sheetData>
  <mergeCells count="10">
    <mergeCell ref="AD43:AJ43"/>
    <mergeCell ref="AD44:AF44"/>
    <mergeCell ref="AH44:AJ44"/>
    <mergeCell ref="J2:K2"/>
    <mergeCell ref="L2:M2"/>
    <mergeCell ref="N2:O2"/>
    <mergeCell ref="P2:Q2"/>
    <mergeCell ref="T2:X2"/>
    <mergeCell ref="U3:V3"/>
    <mergeCell ref="W3:X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5:U37"/>
  <sheetViews>
    <sheetView workbookViewId="0">
      <selection activeCell="I21" sqref="I21"/>
    </sheetView>
  </sheetViews>
  <sheetFormatPr baseColWidth="10" defaultColWidth="8.83203125" defaultRowHeight="15" x14ac:dyDescent="0.2"/>
  <sheetData>
    <row r="5" spans="3:21" x14ac:dyDescent="0.2">
      <c r="C5" s="84" t="s">
        <v>55</v>
      </c>
      <c r="D5" s="84"/>
      <c r="E5" s="84"/>
      <c r="F5" s="84"/>
      <c r="G5" s="84"/>
      <c r="H5" s="84"/>
      <c r="I5" s="84"/>
      <c r="J5" s="84"/>
      <c r="K5" s="84"/>
      <c r="L5" s="49"/>
      <c r="M5" s="84" t="s">
        <v>54</v>
      </c>
      <c r="N5" s="84"/>
      <c r="O5" s="84"/>
      <c r="P5" s="84"/>
      <c r="Q5" s="84"/>
      <c r="R5" s="84"/>
      <c r="S5" s="84"/>
      <c r="T5" s="84"/>
      <c r="U5" s="84"/>
    </row>
    <row r="6" spans="3:21" s="49" customFormat="1" x14ac:dyDescent="0.2">
      <c r="C6" s="42"/>
      <c r="D6" s="42" t="s">
        <v>39</v>
      </c>
      <c r="F6" s="42" t="s">
        <v>41</v>
      </c>
      <c r="H6" s="42" t="s">
        <v>40</v>
      </c>
      <c r="J6" s="42" t="s">
        <v>46</v>
      </c>
      <c r="N6" s="49" t="s">
        <v>39</v>
      </c>
      <c r="P6" s="49" t="s">
        <v>41</v>
      </c>
      <c r="R6" s="49" t="s">
        <v>40</v>
      </c>
      <c r="T6" s="49" t="s">
        <v>46</v>
      </c>
    </row>
    <row r="7" spans="3:21" s="49" customFormat="1" x14ac:dyDescent="0.2">
      <c r="C7" s="42" t="s">
        <v>36</v>
      </c>
      <c r="D7" s="68" t="s">
        <v>38</v>
      </c>
      <c r="E7" s="68" t="s">
        <v>37</v>
      </c>
      <c r="F7" s="68" t="s">
        <v>38</v>
      </c>
      <c r="G7" s="68" t="s">
        <v>37</v>
      </c>
      <c r="H7" s="68" t="s">
        <v>38</v>
      </c>
      <c r="I7" s="68" t="s">
        <v>37</v>
      </c>
      <c r="J7" s="68" t="s">
        <v>38</v>
      </c>
      <c r="K7" s="68" t="s">
        <v>37</v>
      </c>
      <c r="M7" s="49" t="s">
        <v>36</v>
      </c>
      <c r="N7" s="49" t="s">
        <v>38</v>
      </c>
      <c r="O7" s="49" t="s">
        <v>37</v>
      </c>
      <c r="P7" s="49" t="s">
        <v>38</v>
      </c>
      <c r="Q7" s="49" t="s">
        <v>37</v>
      </c>
      <c r="R7" s="49" t="s">
        <v>38</v>
      </c>
      <c r="S7" s="49" t="s">
        <v>37</v>
      </c>
      <c r="T7" s="49" t="s">
        <v>38</v>
      </c>
      <c r="U7" s="49" t="s">
        <v>37</v>
      </c>
    </row>
    <row r="8" spans="3:21" x14ac:dyDescent="0.2">
      <c r="C8" s="2" t="s">
        <v>32</v>
      </c>
      <c r="D8" s="50">
        <v>28.41381364445764</v>
      </c>
      <c r="E8" s="38">
        <v>3.0116770820796988</v>
      </c>
      <c r="F8" s="50">
        <v>9.1916875528037174</v>
      </c>
      <c r="G8" s="38">
        <v>5.8405862292102988</v>
      </c>
      <c r="H8" s="50">
        <v>33.859749351546235</v>
      </c>
      <c r="I8" s="38">
        <v>1.6775306258476976</v>
      </c>
      <c r="J8" s="50">
        <v>29.459763958008637</v>
      </c>
      <c r="K8" s="38">
        <v>0.81277770399261684</v>
      </c>
      <c r="M8" t="s">
        <v>32</v>
      </c>
      <c r="N8" s="52">
        <v>28.305199159364754</v>
      </c>
      <c r="O8" s="52">
        <v>3.1094051902366746</v>
      </c>
      <c r="P8" s="52">
        <v>9.0490258056830459</v>
      </c>
      <c r="Q8" s="52">
        <v>5.7581669694151882</v>
      </c>
      <c r="R8" s="52">
        <v>33.771525005778571</v>
      </c>
      <c r="S8" s="52">
        <v>1.7564664134498114</v>
      </c>
      <c r="T8" s="52">
        <v>29.278913721846074</v>
      </c>
      <c r="U8" s="52">
        <v>0.80616287284143362</v>
      </c>
    </row>
    <row r="9" spans="3:21" x14ac:dyDescent="0.2">
      <c r="C9" s="2" t="s">
        <v>15</v>
      </c>
      <c r="D9" s="50">
        <v>13.596745725022615</v>
      </c>
      <c r="E9" s="38">
        <v>2.7241289432402769</v>
      </c>
      <c r="F9" s="50">
        <v>4.2064917024084298</v>
      </c>
      <c r="G9" s="38">
        <v>3.3502740088582663</v>
      </c>
      <c r="H9" s="50">
        <v>19.03888579771743</v>
      </c>
      <c r="I9" s="38">
        <v>3.6704342300750366</v>
      </c>
      <c r="J9" s="50">
        <v>15.231876721996889</v>
      </c>
      <c r="K9" s="38">
        <v>1.2189439173622996</v>
      </c>
      <c r="M9" t="s">
        <v>15</v>
      </c>
      <c r="N9" s="52">
        <v>14.805145863556927</v>
      </c>
      <c r="O9" s="52">
        <v>2.3671271835969385</v>
      </c>
      <c r="P9" s="52">
        <v>4.359604565255851</v>
      </c>
      <c r="Q9" s="52">
        <v>3.5537484108974904</v>
      </c>
      <c r="R9" s="52">
        <v>21.768138000920768</v>
      </c>
      <c r="S9" s="52">
        <v>3.2239557515962978</v>
      </c>
      <c r="T9" s="52">
        <v>16.280272766953583</v>
      </c>
      <c r="U9" s="52">
        <v>1.127700736741581</v>
      </c>
    </row>
    <row r="10" spans="3:21" x14ac:dyDescent="0.2">
      <c r="C10" s="2" t="s">
        <v>16</v>
      </c>
      <c r="D10" s="50">
        <v>0.35599975622273616</v>
      </c>
      <c r="E10" s="38">
        <v>0.14364517815261382</v>
      </c>
      <c r="F10" s="50">
        <v>0.14713001860436853</v>
      </c>
      <c r="G10" s="38">
        <v>4.5633475998397774E-2</v>
      </c>
      <c r="H10" s="50">
        <v>0.35745276806124837</v>
      </c>
      <c r="I10" s="38">
        <v>6.4457997205356693E-2</v>
      </c>
      <c r="J10" s="50">
        <v>0.27875147407005418</v>
      </c>
      <c r="K10" s="38">
        <v>6.7565168859701985E-2</v>
      </c>
      <c r="M10" t="s">
        <v>16</v>
      </c>
      <c r="N10" s="52">
        <v>0.34782771613912816</v>
      </c>
      <c r="O10" s="52">
        <v>0.14494765314847244</v>
      </c>
      <c r="P10" s="52">
        <v>0.1454913987565353</v>
      </c>
      <c r="Q10" s="52">
        <v>4.5643205327693226E-2</v>
      </c>
      <c r="R10" s="52">
        <v>0.35835206399676617</v>
      </c>
      <c r="S10" s="52">
        <v>6.8341943327408644E-2</v>
      </c>
      <c r="T10" s="52">
        <v>0.27143554599528635</v>
      </c>
      <c r="U10" s="52">
        <v>6.6318084397476842E-2</v>
      </c>
    </row>
    <row r="11" spans="3:21" x14ac:dyDescent="0.2">
      <c r="C11" s="2" t="s">
        <v>17</v>
      </c>
      <c r="D11" s="50">
        <v>0.60055724908365626</v>
      </c>
      <c r="E11" s="38">
        <v>0.21410613199110415</v>
      </c>
      <c r="F11" s="50">
        <v>0.43750019635446824</v>
      </c>
      <c r="G11" s="38">
        <v>0.38980437079794056</v>
      </c>
      <c r="H11" s="50"/>
      <c r="I11" s="38"/>
      <c r="J11" s="50"/>
      <c r="K11" s="38"/>
      <c r="M11" t="s">
        <v>17</v>
      </c>
      <c r="N11" s="52">
        <v>0.47830040265795498</v>
      </c>
      <c r="O11" s="52">
        <v>0.17980902882105823</v>
      </c>
      <c r="P11" s="52">
        <v>0.30468240844659833</v>
      </c>
      <c r="Q11" s="52">
        <v>0.30433646448837193</v>
      </c>
      <c r="R11" s="52"/>
      <c r="S11" s="52"/>
      <c r="T11" s="52"/>
      <c r="U11" s="52"/>
    </row>
    <row r="12" spans="3:21" x14ac:dyDescent="0.2">
      <c r="C12" s="2" t="s">
        <v>18</v>
      </c>
      <c r="D12" s="50">
        <v>15.629946977951654</v>
      </c>
      <c r="E12" s="38">
        <v>2.4685055006179462</v>
      </c>
      <c r="F12" s="50">
        <v>2.6592990560405916</v>
      </c>
      <c r="G12" s="38">
        <v>1.2151594994626636</v>
      </c>
      <c r="H12" s="50">
        <v>10.582415563361304</v>
      </c>
      <c r="I12" s="38">
        <v>2.0030323950256954</v>
      </c>
      <c r="J12" s="50">
        <v>5.2729846166225238</v>
      </c>
      <c r="K12" s="38">
        <v>0.66393983461000894</v>
      </c>
      <c r="M12" t="s">
        <v>18</v>
      </c>
      <c r="N12" s="52">
        <v>15.691706871253848</v>
      </c>
      <c r="O12" s="52">
        <v>2.4804877142609634</v>
      </c>
      <c r="P12" s="52">
        <v>2.6337157561932623</v>
      </c>
      <c r="Q12" s="52">
        <v>1.2130451573689702</v>
      </c>
      <c r="R12" s="52">
        <v>10.549203296647837</v>
      </c>
      <c r="S12" s="52">
        <v>1.9619360504531411</v>
      </c>
      <c r="T12" s="52">
        <v>5.2124909113999225</v>
      </c>
      <c r="U12" s="52">
        <v>0.66991240991157286</v>
      </c>
    </row>
    <row r="13" spans="3:21" x14ac:dyDescent="0.2">
      <c r="C13" s="2" t="s">
        <v>19</v>
      </c>
      <c r="D13" s="50">
        <v>155.95550988056522</v>
      </c>
      <c r="E13" s="38">
        <v>44.182103489634422</v>
      </c>
      <c r="F13" s="50">
        <v>42.527896345695339</v>
      </c>
      <c r="G13" s="38">
        <v>11.006916394206957</v>
      </c>
      <c r="H13" s="50">
        <v>97.074201216467429</v>
      </c>
      <c r="I13" s="38">
        <v>18.918511377810169</v>
      </c>
      <c r="J13" s="50">
        <v>19.490126447276474</v>
      </c>
      <c r="K13" s="38">
        <v>13.085724846427736</v>
      </c>
      <c r="M13" t="s">
        <v>19</v>
      </c>
      <c r="N13" s="52">
        <v>177.31248957624945</v>
      </c>
      <c r="O13" s="52">
        <v>48.991778851701142</v>
      </c>
      <c r="P13" s="52">
        <v>36.129176552656489</v>
      </c>
      <c r="Q13" s="52">
        <v>10.1313903405735</v>
      </c>
      <c r="R13" s="52">
        <v>99.819973607320918</v>
      </c>
      <c r="S13" s="52">
        <v>26.246183814876133</v>
      </c>
      <c r="T13" s="52">
        <v>14.084456592548401</v>
      </c>
      <c r="U13" s="52">
        <v>9.5559481634519194</v>
      </c>
    </row>
    <row r="14" spans="3:21" x14ac:dyDescent="0.2">
      <c r="C14" s="2" t="s">
        <v>20</v>
      </c>
      <c r="D14" s="50">
        <v>1.1054454607224387</v>
      </c>
      <c r="E14" s="38">
        <v>0.14880745915001786</v>
      </c>
      <c r="F14" s="50">
        <v>0.45706822208186032</v>
      </c>
      <c r="G14" s="38">
        <v>0.25354106603485038</v>
      </c>
      <c r="H14" s="50">
        <v>1.551390111571862</v>
      </c>
      <c r="I14" s="38">
        <v>0.34505401627751264</v>
      </c>
      <c r="J14" s="50">
        <v>1.1452440448564967</v>
      </c>
      <c r="K14" s="38">
        <v>0.30992322290984725</v>
      </c>
      <c r="M14" t="s">
        <v>20</v>
      </c>
      <c r="N14" s="52">
        <v>1.0965218650956658</v>
      </c>
      <c r="O14" s="52">
        <v>0.14704193534836812</v>
      </c>
      <c r="P14" s="52">
        <v>0.45317191035196258</v>
      </c>
      <c r="Q14" s="52">
        <v>0.25378035732577098</v>
      </c>
      <c r="R14" s="52">
        <v>1.5356251266145464</v>
      </c>
      <c r="S14" s="52">
        <v>0.33773906512322743</v>
      </c>
      <c r="T14" s="52">
        <v>1.1358969659347182</v>
      </c>
      <c r="U14" s="52">
        <v>0.3023173797755348</v>
      </c>
    </row>
    <row r="15" spans="3:21" x14ac:dyDescent="0.2">
      <c r="C15" s="2" t="s">
        <v>22</v>
      </c>
      <c r="D15" s="50">
        <v>6.791568942672269</v>
      </c>
      <c r="E15" s="38">
        <v>2.0368323529302788</v>
      </c>
      <c r="F15" s="50">
        <v>34.705251635383185</v>
      </c>
      <c r="G15" s="38">
        <v>5.2188461671071638</v>
      </c>
      <c r="H15" s="50">
        <v>5.4259458744740412</v>
      </c>
      <c r="I15" s="38">
        <v>0.79777010190952125</v>
      </c>
      <c r="J15" s="50">
        <v>12.685051976158865</v>
      </c>
      <c r="K15" s="38">
        <v>2.4171965124124895</v>
      </c>
      <c r="M15" t="s">
        <v>22</v>
      </c>
      <c r="N15" s="52">
        <v>5.7979240242173606</v>
      </c>
      <c r="O15" s="52">
        <v>1.8115113294634746</v>
      </c>
      <c r="P15" s="52">
        <v>33.990104030651068</v>
      </c>
      <c r="Q15" s="52">
        <v>4.1563150401275015</v>
      </c>
      <c r="R15" s="52">
        <v>4.3919165241103126</v>
      </c>
      <c r="S15" s="52">
        <v>0.49321189352629552</v>
      </c>
      <c r="T15" s="52">
        <v>10.972977540686083</v>
      </c>
      <c r="U15" s="52">
        <v>2.2451091377532824</v>
      </c>
    </row>
    <row r="16" spans="3:21" x14ac:dyDescent="0.2">
      <c r="C16" s="2" t="s">
        <v>23</v>
      </c>
      <c r="D16" s="50">
        <v>3.3758909060182805</v>
      </c>
      <c r="E16" s="38">
        <v>0.11161721547194384</v>
      </c>
      <c r="F16" s="50">
        <v>2.0047638876984899</v>
      </c>
      <c r="G16" s="38">
        <v>2.038058739799963</v>
      </c>
      <c r="H16" s="50">
        <v>3.3639938661505617</v>
      </c>
      <c r="I16" s="38">
        <v>0.85676867498452414</v>
      </c>
      <c r="J16" s="50">
        <v>5.4549030987304148</v>
      </c>
      <c r="K16" s="38">
        <v>2.1026666332629755</v>
      </c>
      <c r="M16" t="s">
        <v>23</v>
      </c>
      <c r="N16" s="52">
        <v>3.3492579204385642</v>
      </c>
      <c r="O16" s="52">
        <v>0.10896453988522797</v>
      </c>
      <c r="P16" s="52">
        <v>1.9823789701192154</v>
      </c>
      <c r="Q16" s="52">
        <v>2.0077778744945252</v>
      </c>
      <c r="R16" s="52">
        <v>3.3501063397718531</v>
      </c>
      <c r="S16" s="52">
        <v>0.86001562829895017</v>
      </c>
      <c r="T16" s="52">
        <v>5.4258039522663086</v>
      </c>
      <c r="U16" s="52">
        <v>2.0892531491257649</v>
      </c>
    </row>
    <row r="17" spans="3:21" x14ac:dyDescent="0.2">
      <c r="C17" s="2" t="s">
        <v>21</v>
      </c>
      <c r="D17" s="50">
        <v>3.5568167768352388</v>
      </c>
      <c r="E17" s="38">
        <v>0.58194219414205151</v>
      </c>
      <c r="F17" s="50">
        <v>1.369098728499005</v>
      </c>
      <c r="G17" s="38">
        <v>0.87072635172963697</v>
      </c>
      <c r="H17" s="50">
        <v>4.8891046984315611</v>
      </c>
      <c r="I17" s="38">
        <v>0.67792994381230764</v>
      </c>
      <c r="J17" s="50">
        <v>3.8678059862002998</v>
      </c>
      <c r="K17" s="38">
        <v>0.30355373607398395</v>
      </c>
      <c r="M17" t="s">
        <v>21</v>
      </c>
      <c r="N17" s="52">
        <v>3.5551177289934444</v>
      </c>
      <c r="O17" s="52">
        <v>0.5891195486825217</v>
      </c>
      <c r="P17" s="52">
        <v>1.3570280414159668</v>
      </c>
      <c r="Q17" s="52">
        <v>0.86305629348732171</v>
      </c>
      <c r="R17" s="52">
        <v>4.9047333739443388</v>
      </c>
      <c r="S17" s="52">
        <v>0.70024157176237767</v>
      </c>
      <c r="T17" s="52">
        <v>3.8640710073631768</v>
      </c>
      <c r="U17" s="52">
        <v>0.30326390394946573</v>
      </c>
    </row>
    <row r="18" spans="3:21" x14ac:dyDescent="0.2">
      <c r="C18" s="41" t="s">
        <v>30</v>
      </c>
      <c r="D18" s="50">
        <v>37.002964868609524</v>
      </c>
      <c r="E18" s="38">
        <v>5.539841366767666</v>
      </c>
      <c r="F18" s="50">
        <v>7.9168152356577419</v>
      </c>
      <c r="G18" s="38">
        <v>2.3622301359415645</v>
      </c>
      <c r="H18" s="50">
        <v>5.6099324850233714</v>
      </c>
      <c r="I18" s="38">
        <v>2.6432436539839754</v>
      </c>
      <c r="J18" s="50">
        <v>3.1906652669731352</v>
      </c>
      <c r="K18" s="38">
        <v>0.43294357598270972</v>
      </c>
      <c r="M18" t="s">
        <v>30</v>
      </c>
      <c r="N18" s="52">
        <v>36.45970044993517</v>
      </c>
      <c r="O18" s="52">
        <v>5.6500427027741038</v>
      </c>
      <c r="P18" s="52">
        <v>7.8021577355059035</v>
      </c>
      <c r="Q18" s="52">
        <v>2.2867301948471797</v>
      </c>
      <c r="R18" s="52">
        <v>5.2556604569642662</v>
      </c>
      <c r="S18" s="52">
        <v>2.745199852051055</v>
      </c>
      <c r="T18" s="52">
        <v>3.1283093791579875</v>
      </c>
      <c r="U18" s="52">
        <v>0.47410501701920993</v>
      </c>
    </row>
    <row r="19" spans="3:21" x14ac:dyDescent="0.2">
      <c r="C19" t="s">
        <v>24</v>
      </c>
      <c r="D19" s="52">
        <v>8.0845597645647445</v>
      </c>
      <c r="E19" s="52">
        <v>4.4634342153790163</v>
      </c>
      <c r="F19" s="52">
        <v>1.7192960288989276</v>
      </c>
      <c r="G19" s="52">
        <v>0.40364401269108102</v>
      </c>
      <c r="H19" s="52">
        <v>1.4963837938059554</v>
      </c>
      <c r="I19" s="52">
        <v>0.55740450201760305</v>
      </c>
      <c r="J19" s="52">
        <v>0.88195329317738769</v>
      </c>
      <c r="K19" s="52">
        <v>0.18677619163616532</v>
      </c>
      <c r="M19" t="s">
        <v>24</v>
      </c>
      <c r="N19" s="52">
        <v>7.9997688662876669</v>
      </c>
      <c r="O19" s="52">
        <v>4.432252851927605</v>
      </c>
      <c r="P19" s="52">
        <v>1.6894761566079837</v>
      </c>
      <c r="Q19" s="52">
        <v>0.3908338714234873</v>
      </c>
      <c r="R19" s="52">
        <v>1.4752245067450684</v>
      </c>
      <c r="S19" s="52">
        <v>0.55152973616128476</v>
      </c>
      <c r="T19" s="52">
        <v>0.85931385476000877</v>
      </c>
      <c r="U19" s="52">
        <v>0.18561631513279961</v>
      </c>
    </row>
    <row r="23" spans="3:21" x14ac:dyDescent="0.2">
      <c r="D23" s="49" t="s">
        <v>56</v>
      </c>
    </row>
    <row r="24" spans="3:21" x14ac:dyDescent="0.2">
      <c r="D24" s="42" t="s">
        <v>39</v>
      </c>
      <c r="E24" s="49"/>
      <c r="G24" s="42" t="s">
        <v>41</v>
      </c>
      <c r="H24" s="49"/>
      <c r="J24" s="42" t="s">
        <v>40</v>
      </c>
      <c r="K24" s="49"/>
      <c r="M24" s="42" t="s">
        <v>46</v>
      </c>
      <c r="N24" s="49"/>
    </row>
    <row r="25" spans="3:21" x14ac:dyDescent="0.2">
      <c r="C25" s="42" t="s">
        <v>36</v>
      </c>
      <c r="D25" s="74" t="s">
        <v>57</v>
      </c>
      <c r="E25" s="74" t="s">
        <v>58</v>
      </c>
      <c r="F25" t="s">
        <v>59</v>
      </c>
      <c r="G25" s="74" t="s">
        <v>57</v>
      </c>
      <c r="H25" s="74" t="s">
        <v>58</v>
      </c>
      <c r="I25" t="s">
        <v>59</v>
      </c>
      <c r="J25" s="74" t="s">
        <v>57</v>
      </c>
      <c r="K25" s="74" t="s">
        <v>58</v>
      </c>
      <c r="L25" t="s">
        <v>59</v>
      </c>
      <c r="M25" s="74" t="s">
        <v>57</v>
      </c>
      <c r="N25" s="74" t="s">
        <v>58</v>
      </c>
      <c r="O25" t="s">
        <v>59</v>
      </c>
    </row>
    <row r="26" spans="3:21" x14ac:dyDescent="0.2">
      <c r="C26" s="2" t="s">
        <v>32</v>
      </c>
      <c r="D26" s="75">
        <v>28.41381364445764</v>
      </c>
      <c r="E26" s="76">
        <v>28.305199159364754</v>
      </c>
      <c r="F26" s="69">
        <f>D26-E26</f>
        <v>0.10861448509288607</v>
      </c>
      <c r="G26" s="75">
        <v>9.1916875528037174</v>
      </c>
      <c r="H26" s="76">
        <v>9.0490258056830459</v>
      </c>
      <c r="I26" s="69">
        <f>G26-H26</f>
        <v>0.14266174712067148</v>
      </c>
      <c r="J26" s="75">
        <v>33.859749351546235</v>
      </c>
      <c r="K26" s="76">
        <v>33.771525005778571</v>
      </c>
      <c r="L26" s="69">
        <f>J26-K26</f>
        <v>8.8224345767663692E-2</v>
      </c>
      <c r="M26" s="75">
        <v>29.459763958008637</v>
      </c>
      <c r="N26" s="76">
        <v>29.278913721846074</v>
      </c>
      <c r="O26" s="69">
        <f>M26-N26</f>
        <v>0.18085023616256279</v>
      </c>
    </row>
    <row r="27" spans="3:21" x14ac:dyDescent="0.2">
      <c r="C27" s="2" t="s">
        <v>15</v>
      </c>
      <c r="D27" s="75">
        <v>13.596745725022615</v>
      </c>
      <c r="E27" s="76">
        <v>14.805145863556927</v>
      </c>
      <c r="F27" s="69">
        <f t="shared" ref="F27:F37" si="0">D27-E27</f>
        <v>-1.2084001385343122</v>
      </c>
      <c r="G27" s="75">
        <v>4.2064917024084298</v>
      </c>
      <c r="H27" s="76">
        <v>4.359604565255851</v>
      </c>
      <c r="I27" s="69">
        <f t="shared" ref="I27:I37" si="1">G27-H27</f>
        <v>-0.15311286284742121</v>
      </c>
      <c r="J27" s="75">
        <v>19.03888579771743</v>
      </c>
      <c r="K27" s="76">
        <v>21.768138000920768</v>
      </c>
      <c r="L27" s="69">
        <f t="shared" ref="L27:L37" si="2">J27-K27</f>
        <v>-2.7292522032033375</v>
      </c>
      <c r="M27" s="75">
        <v>15.231876721996889</v>
      </c>
      <c r="N27" s="76">
        <v>16.280272766953583</v>
      </c>
      <c r="O27" s="69">
        <f t="shared" ref="O27:O37" si="3">M27-N27</f>
        <v>-1.0483960449566947</v>
      </c>
    </row>
    <row r="28" spans="3:21" x14ac:dyDescent="0.2">
      <c r="C28" s="2" t="s">
        <v>16</v>
      </c>
      <c r="D28" s="75">
        <v>0.35599975622273616</v>
      </c>
      <c r="E28" s="76">
        <v>0.34782771613912816</v>
      </c>
      <c r="F28" s="69">
        <f t="shared" si="0"/>
        <v>8.1720400836080009E-3</v>
      </c>
      <c r="G28" s="75">
        <v>0.14713001860436853</v>
      </c>
      <c r="H28" s="76">
        <v>0.1454913987565353</v>
      </c>
      <c r="I28" s="69">
        <f t="shared" si="1"/>
        <v>1.6386198478332281E-3</v>
      </c>
      <c r="J28" s="75">
        <v>0.35745276806124837</v>
      </c>
      <c r="K28" s="76">
        <v>0.35835206399676617</v>
      </c>
      <c r="L28" s="69">
        <f t="shared" si="2"/>
        <v>-8.9929593551779652E-4</v>
      </c>
      <c r="M28" s="75">
        <v>0.27875147407005418</v>
      </c>
      <c r="N28" s="76">
        <v>0.27143554599528635</v>
      </c>
      <c r="O28" s="69">
        <f t="shared" si="3"/>
        <v>7.3159280747678301E-3</v>
      </c>
    </row>
    <row r="29" spans="3:21" x14ac:dyDescent="0.2">
      <c r="C29" s="2" t="s">
        <v>17</v>
      </c>
      <c r="D29" s="75">
        <v>0.60055724908365626</v>
      </c>
      <c r="E29" s="76">
        <v>0.47830040265795498</v>
      </c>
      <c r="F29" s="69">
        <f t="shared" si="0"/>
        <v>0.12225684642570128</v>
      </c>
      <c r="G29" s="75">
        <v>0.43750019635446824</v>
      </c>
      <c r="H29" s="76">
        <v>0.30468240844659833</v>
      </c>
      <c r="I29" s="69">
        <f t="shared" si="1"/>
        <v>0.13281778790786991</v>
      </c>
      <c r="J29" s="75"/>
      <c r="K29" s="76"/>
      <c r="L29" s="69">
        <f t="shared" si="2"/>
        <v>0</v>
      </c>
      <c r="M29" s="75"/>
      <c r="N29" s="76"/>
      <c r="O29" s="69">
        <f t="shared" si="3"/>
        <v>0</v>
      </c>
    </row>
    <row r="30" spans="3:21" x14ac:dyDescent="0.2">
      <c r="C30" s="2" t="s">
        <v>18</v>
      </c>
      <c r="D30" s="75">
        <v>15.629946977951654</v>
      </c>
      <c r="E30" s="76">
        <v>15.691706871253848</v>
      </c>
      <c r="F30" s="69">
        <f t="shared" si="0"/>
        <v>-6.1759893302193447E-2</v>
      </c>
      <c r="G30" s="75">
        <v>2.6592990560405916</v>
      </c>
      <c r="H30" s="76">
        <v>2.6337157561932623</v>
      </c>
      <c r="I30" s="69">
        <f t="shared" si="1"/>
        <v>2.5583299847329322E-2</v>
      </c>
      <c r="J30" s="75">
        <v>10.582415563361304</v>
      </c>
      <c r="K30" s="76">
        <v>10.549203296647837</v>
      </c>
      <c r="L30" s="69">
        <f t="shared" si="2"/>
        <v>3.3212266713466221E-2</v>
      </c>
      <c r="M30" s="75">
        <v>5.2729846166225238</v>
      </c>
      <c r="N30" s="76">
        <v>5.2124909113999225</v>
      </c>
      <c r="O30" s="69">
        <f t="shared" si="3"/>
        <v>6.0493705222601335E-2</v>
      </c>
    </row>
    <row r="31" spans="3:21" x14ac:dyDescent="0.2">
      <c r="C31" s="70" t="s">
        <v>19</v>
      </c>
      <c r="D31" s="77">
        <v>155.95550988056522</v>
      </c>
      <c r="E31" s="77">
        <v>177.31248957624945</v>
      </c>
      <c r="F31" s="71">
        <f t="shared" si="0"/>
        <v>-21.356979695684231</v>
      </c>
      <c r="G31" s="77">
        <v>42.527896345695339</v>
      </c>
      <c r="H31" s="77">
        <v>36.129176552656489</v>
      </c>
      <c r="I31" s="71">
        <f t="shared" si="1"/>
        <v>6.3987197930388504</v>
      </c>
      <c r="J31" s="77">
        <v>97.074201216467429</v>
      </c>
      <c r="K31" s="77">
        <v>99.819973607320918</v>
      </c>
      <c r="L31" s="72">
        <f t="shared" si="2"/>
        <v>-2.7457723908534888</v>
      </c>
      <c r="M31" s="77">
        <v>19.490126447276474</v>
      </c>
      <c r="N31" s="77">
        <v>14.084456592548401</v>
      </c>
      <c r="O31" s="73">
        <f t="shared" si="3"/>
        <v>5.4056698547280728</v>
      </c>
    </row>
    <row r="32" spans="3:21" x14ac:dyDescent="0.2">
      <c r="C32" s="2" t="s">
        <v>20</v>
      </c>
      <c r="D32" s="75">
        <v>1.1054454607224387</v>
      </c>
      <c r="E32" s="76">
        <v>1.0965218650956658</v>
      </c>
      <c r="F32" s="69">
        <f t="shared" si="0"/>
        <v>8.9235956267728067E-3</v>
      </c>
      <c r="G32" s="75">
        <v>0.45706822208186032</v>
      </c>
      <c r="H32" s="76">
        <v>0.45317191035196258</v>
      </c>
      <c r="I32" s="69">
        <f t="shared" si="1"/>
        <v>3.896311729897739E-3</v>
      </c>
      <c r="J32" s="75">
        <v>1.551390111571862</v>
      </c>
      <c r="K32" s="76">
        <v>1.5356251266145464</v>
      </c>
      <c r="L32" s="69">
        <f t="shared" si="2"/>
        <v>1.5764984957315598E-2</v>
      </c>
      <c r="M32" s="75">
        <v>1.1452440448564967</v>
      </c>
      <c r="N32" s="76">
        <v>1.1358969659347182</v>
      </c>
      <c r="O32" s="69">
        <f t="shared" si="3"/>
        <v>9.34707892177844E-3</v>
      </c>
    </row>
    <row r="33" spans="3:15" x14ac:dyDescent="0.2">
      <c r="C33" s="2" t="s">
        <v>22</v>
      </c>
      <c r="D33" s="75">
        <v>6.791568942672269</v>
      </c>
      <c r="E33" s="76">
        <v>5.7979240242173606</v>
      </c>
      <c r="F33" s="69">
        <f t="shared" si="0"/>
        <v>0.99364491845490832</v>
      </c>
      <c r="G33" s="75">
        <v>34.705251635383185</v>
      </c>
      <c r="H33" s="76">
        <v>33.990104030651068</v>
      </c>
      <c r="I33" s="69">
        <f t="shared" si="1"/>
        <v>0.7151476047321168</v>
      </c>
      <c r="J33" s="75">
        <v>5.4259458744740412</v>
      </c>
      <c r="K33" s="76">
        <v>4.3919165241103126</v>
      </c>
      <c r="L33" s="69">
        <f t="shared" si="2"/>
        <v>1.0340293503637286</v>
      </c>
      <c r="M33" s="75">
        <v>12.685051976158865</v>
      </c>
      <c r="N33" s="76">
        <v>10.972977540686083</v>
      </c>
      <c r="O33" s="69">
        <f t="shared" si="3"/>
        <v>1.7120744354727826</v>
      </c>
    </row>
    <row r="34" spans="3:15" x14ac:dyDescent="0.2">
      <c r="C34" s="2" t="s">
        <v>23</v>
      </c>
      <c r="D34" s="75">
        <v>3.3758909060182805</v>
      </c>
      <c r="E34" s="76">
        <v>3.3492579204385642</v>
      </c>
      <c r="F34" s="69">
        <f t="shared" si="0"/>
        <v>2.6632985579716273E-2</v>
      </c>
      <c r="G34" s="75">
        <v>2.0047638876984899</v>
      </c>
      <c r="H34" s="76">
        <v>1.9823789701192154</v>
      </c>
      <c r="I34" s="69">
        <f t="shared" si="1"/>
        <v>2.2384917579274521E-2</v>
      </c>
      <c r="J34" s="75">
        <v>3.3639938661505617</v>
      </c>
      <c r="K34" s="76">
        <v>3.3501063397718531</v>
      </c>
      <c r="L34" s="69">
        <f t="shared" si="2"/>
        <v>1.3887526378708603E-2</v>
      </c>
      <c r="M34" s="75">
        <v>5.4549030987304148</v>
      </c>
      <c r="N34" s="76">
        <v>5.4258039522663086</v>
      </c>
      <c r="O34" s="69">
        <f t="shared" si="3"/>
        <v>2.9099146464106163E-2</v>
      </c>
    </row>
    <row r="35" spans="3:15" x14ac:dyDescent="0.2">
      <c r="C35" s="2" t="s">
        <v>21</v>
      </c>
      <c r="D35" s="75">
        <v>3.5568167768352388</v>
      </c>
      <c r="E35" s="76">
        <v>3.5551177289934444</v>
      </c>
      <c r="F35" s="69">
        <f t="shared" si="0"/>
        <v>1.699047841794421E-3</v>
      </c>
      <c r="G35" s="75">
        <v>1.369098728499005</v>
      </c>
      <c r="H35" s="76">
        <v>1.3570280414159668</v>
      </c>
      <c r="I35" s="69">
        <f t="shared" si="1"/>
        <v>1.2070687083038267E-2</v>
      </c>
      <c r="J35" s="75">
        <v>4.8891046984315611</v>
      </c>
      <c r="K35" s="76">
        <v>4.9047333739443388</v>
      </c>
      <c r="L35" s="69">
        <f t="shared" si="2"/>
        <v>-1.562867551277769E-2</v>
      </c>
      <c r="M35" s="75">
        <v>3.8678059862002998</v>
      </c>
      <c r="N35" s="76">
        <v>3.8640710073631768</v>
      </c>
      <c r="O35" s="69">
        <f t="shared" si="3"/>
        <v>3.7349788371230375E-3</v>
      </c>
    </row>
    <row r="36" spans="3:15" x14ac:dyDescent="0.2">
      <c r="C36" s="41" t="s">
        <v>30</v>
      </c>
      <c r="D36" s="75">
        <v>37.002964868609524</v>
      </c>
      <c r="E36" s="76">
        <v>36.45970044993517</v>
      </c>
      <c r="F36" s="69">
        <f t="shared" si="0"/>
        <v>0.54326441867435449</v>
      </c>
      <c r="G36" s="75">
        <v>7.9168152356577419</v>
      </c>
      <c r="H36" s="76">
        <v>7.8021577355059035</v>
      </c>
      <c r="I36" s="69">
        <f t="shared" si="1"/>
        <v>0.1146575001518384</v>
      </c>
      <c r="J36" s="75">
        <v>5.6099324850233714</v>
      </c>
      <c r="K36" s="76">
        <v>5.2556604569642662</v>
      </c>
      <c r="L36" s="69">
        <f t="shared" si="2"/>
        <v>0.35427202805910518</v>
      </c>
      <c r="M36" s="75">
        <v>3.1906652669731352</v>
      </c>
      <c r="N36" s="76">
        <v>3.1283093791579875</v>
      </c>
      <c r="O36" s="69">
        <f t="shared" si="3"/>
        <v>6.2355887815147781E-2</v>
      </c>
    </row>
    <row r="37" spans="3:15" x14ac:dyDescent="0.2">
      <c r="C37" t="s">
        <v>24</v>
      </c>
      <c r="D37" s="76">
        <v>8.0845597645647445</v>
      </c>
      <c r="E37" s="76">
        <v>7.9997688662876669</v>
      </c>
      <c r="F37" s="69">
        <f t="shared" si="0"/>
        <v>8.4790898277077531E-2</v>
      </c>
      <c r="G37" s="76">
        <v>1.7192960288989276</v>
      </c>
      <c r="H37" s="76">
        <v>1.6894761566079837</v>
      </c>
      <c r="I37" s="69">
        <f t="shared" si="1"/>
        <v>2.9819872290943961E-2</v>
      </c>
      <c r="J37" s="76">
        <v>1.4963837938059554</v>
      </c>
      <c r="K37" s="76">
        <v>1.4752245067450684</v>
      </c>
      <c r="L37" s="69">
        <f t="shared" si="2"/>
        <v>2.1159287060886989E-2</v>
      </c>
      <c r="M37" s="76">
        <v>0.88195329317738769</v>
      </c>
      <c r="N37" s="76">
        <v>0.85931385476000877</v>
      </c>
      <c r="O37" s="69">
        <f t="shared" si="3"/>
        <v>2.2639438417378921E-2</v>
      </c>
    </row>
  </sheetData>
  <mergeCells count="2">
    <mergeCell ref="C5:K5"/>
    <mergeCell ref="M5: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BioD immediately</vt:lpstr>
      <vt:lpstr>T-test</vt:lpstr>
      <vt:lpstr>BioD measured after 7 days</vt:lpstr>
      <vt:lpstr>difference</vt:lpstr>
    </vt:vector>
  </TitlesOfParts>
  <Company>UMC St Radboud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z331146</dc:creator>
  <cp:lastModifiedBy>Robin de Kruyff</cp:lastModifiedBy>
  <dcterms:created xsi:type="dcterms:W3CDTF">2016-07-04T09:25:35Z</dcterms:created>
  <dcterms:modified xsi:type="dcterms:W3CDTF">2019-05-18T19:46:29Z</dcterms:modified>
</cp:coreProperties>
</file>