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/>
  <mc:AlternateContent xmlns:mc="http://schemas.openxmlformats.org/markup-compatibility/2006">
    <mc:Choice Requires="x15">
      <x15ac:absPath xmlns:x15ac="http://schemas.microsoft.com/office/spreadsheetml/2010/11/ac" url="/Users/miss_hood/Library/Containers/com.microsoft.Excel/Data/Desktop/RIH/RIH - PhD/Radboud/Data/Ac-225 intratumoral/"/>
    </mc:Choice>
  </mc:AlternateContent>
  <xr:revisionPtr revIDLastSave="0" documentId="13_ncr:1_{D28573B0-14A1-354D-B5AF-BD0F58501C29}" xr6:coauthVersionLast="36" xr6:coauthVersionMax="36" xr10:uidLastSave="{00000000-0000-0000-0000-000000000000}"/>
  <bookViews>
    <workbookView xWindow="4900" yWindow="1100" windowWidth="23900" windowHeight="16540" activeTab="3" xr2:uid="{00000000-000D-0000-FFFF-FFFF00000000}"/>
  </bookViews>
  <sheets>
    <sheet name="biodistribution with counts" sheetId="1" r:id="rId1"/>
    <sheet name="biodistribution with CPM" sheetId="4" r:id="rId2"/>
    <sheet name="day 1 - retention" sheetId="2" r:id="rId3"/>
    <sheet name="day 7 - retention" sheetId="5" r:id="rId4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1" i="2" l="1"/>
  <c r="S6" i="2"/>
  <c r="T5" i="2"/>
  <c r="S5" i="2"/>
  <c r="V5" i="2"/>
  <c r="U5" i="2"/>
  <c r="U6" i="2" s="1"/>
  <c r="I10" i="2"/>
  <c r="I9" i="2"/>
  <c r="I8" i="2"/>
  <c r="L9" i="2"/>
  <c r="H10" i="2"/>
  <c r="H9" i="2"/>
  <c r="H8" i="2"/>
  <c r="R5" i="2"/>
  <c r="Q5" i="2"/>
  <c r="Q6" i="2" s="1"/>
  <c r="G10" i="2"/>
  <c r="G9" i="2"/>
  <c r="G8" i="2"/>
  <c r="T4" i="2"/>
  <c r="S4" i="2"/>
  <c r="V4" i="2"/>
  <c r="U4" i="2"/>
  <c r="R4" i="2"/>
  <c r="Q4" i="2"/>
  <c r="I15" i="1" l="1"/>
  <c r="H15" i="1"/>
  <c r="G15" i="1"/>
  <c r="F15" i="1"/>
  <c r="F15" i="4"/>
  <c r="G15" i="4"/>
  <c r="H15" i="4"/>
  <c r="I15" i="4"/>
  <c r="F16" i="4"/>
  <c r="G16" i="4"/>
  <c r="H16" i="4"/>
  <c r="I16" i="4"/>
  <c r="B12" i="4"/>
  <c r="L3" i="5"/>
  <c r="M4" i="2"/>
  <c r="AE25" i="4"/>
  <c r="AM27" i="4"/>
  <c r="AM29" i="4"/>
  <c r="AM25" i="4"/>
  <c r="AE27" i="4"/>
  <c r="M11" i="5"/>
  <c r="L11" i="5"/>
  <c r="M11" i="2"/>
  <c r="F37" i="2"/>
  <c r="C46" i="2"/>
  <c r="E52" i="2" s="1"/>
  <c r="AP66" i="2"/>
  <c r="C130" i="5"/>
  <c r="E146" i="5" s="1"/>
  <c r="Y74" i="5"/>
  <c r="AP149" i="5"/>
  <c r="AP164" i="5"/>
  <c r="AO169" i="5"/>
  <c r="AI140" i="5"/>
  <c r="AH154" i="5"/>
  <c r="AH158" i="5"/>
  <c r="AH176" i="5"/>
  <c r="AB94" i="5"/>
  <c r="AA110" i="5"/>
  <c r="AA122" i="5"/>
  <c r="L140" i="5"/>
  <c r="L152" i="5"/>
  <c r="M165" i="5"/>
  <c r="M178" i="5"/>
  <c r="S141" i="5"/>
  <c r="T154" i="5"/>
  <c r="S167" i="5"/>
  <c r="S179" i="5"/>
  <c r="F135" i="5"/>
  <c r="E140" i="5"/>
  <c r="F140" i="5"/>
  <c r="F146" i="5"/>
  <c r="F151" i="5"/>
  <c r="E154" i="5"/>
  <c r="E160" i="5"/>
  <c r="F164" i="5"/>
  <c r="F165" i="5"/>
  <c r="F172" i="5"/>
  <c r="E178" i="5"/>
  <c r="F178" i="5"/>
  <c r="T78" i="5"/>
  <c r="T80" i="5"/>
  <c r="T83" i="5"/>
  <c r="S84" i="5"/>
  <c r="S86" i="5"/>
  <c r="T87" i="5"/>
  <c r="T89" i="5"/>
  <c r="S90" i="5"/>
  <c r="S93" i="5"/>
  <c r="S94" i="5"/>
  <c r="S95" i="5"/>
  <c r="T97" i="5"/>
  <c r="S98" i="5"/>
  <c r="S100" i="5"/>
  <c r="S102" i="5"/>
  <c r="T103" i="5"/>
  <c r="S105" i="5"/>
  <c r="T107" i="5"/>
  <c r="S108" i="5"/>
  <c r="S109" i="5"/>
  <c r="T111" i="5"/>
  <c r="S113" i="5"/>
  <c r="S114" i="5"/>
  <c r="S116" i="5"/>
  <c r="S118" i="5"/>
  <c r="S119" i="5"/>
  <c r="T121" i="5"/>
  <c r="S122" i="5"/>
  <c r="T123" i="5"/>
  <c r="S126" i="5"/>
  <c r="L78" i="5"/>
  <c r="L80" i="5"/>
  <c r="L81" i="5"/>
  <c r="L83" i="5"/>
  <c r="L84" i="5"/>
  <c r="M86" i="5"/>
  <c r="L88" i="5"/>
  <c r="M88" i="5"/>
  <c r="L91" i="5"/>
  <c r="L92" i="5"/>
  <c r="L94" i="5"/>
  <c r="L96" i="5"/>
  <c r="L97" i="5"/>
  <c r="M98" i="5"/>
  <c r="L101" i="5"/>
  <c r="L102" i="5"/>
  <c r="M102" i="5"/>
  <c r="L105" i="5"/>
  <c r="M106" i="5"/>
  <c r="L108" i="5"/>
  <c r="L110" i="5"/>
  <c r="L112" i="5"/>
  <c r="M112" i="5"/>
  <c r="L115" i="5"/>
  <c r="L116" i="5"/>
  <c r="L117" i="5"/>
  <c r="M119" i="5"/>
  <c r="L120" i="5"/>
  <c r="M121" i="5"/>
  <c r="M122" i="5"/>
  <c r="L124" i="5"/>
  <c r="M124" i="5"/>
  <c r="M126" i="5"/>
  <c r="F78" i="5"/>
  <c r="F81" i="5"/>
  <c r="E83" i="5"/>
  <c r="F85" i="5"/>
  <c r="E89" i="5"/>
  <c r="F89" i="5"/>
  <c r="F92" i="5"/>
  <c r="F96" i="5"/>
  <c r="E97" i="5"/>
  <c r="F99" i="5"/>
  <c r="E103" i="5"/>
  <c r="F104" i="5"/>
  <c r="E107" i="5"/>
  <c r="F110" i="5"/>
  <c r="E111" i="5"/>
  <c r="F113" i="5"/>
  <c r="F117" i="5"/>
  <c r="F118" i="5"/>
  <c r="E121" i="5"/>
  <c r="F124" i="5"/>
  <c r="F125" i="5"/>
  <c r="AP23" i="5"/>
  <c r="AO30" i="5"/>
  <c r="AP37" i="5"/>
  <c r="AP44" i="5"/>
  <c r="AP51" i="5"/>
  <c r="AP58" i="5"/>
  <c r="AO66" i="5"/>
  <c r="AI23" i="5"/>
  <c r="AH31" i="5"/>
  <c r="AI38" i="5"/>
  <c r="AH45" i="5"/>
  <c r="AI52" i="5"/>
  <c r="AI59" i="5"/>
  <c r="AI66" i="5"/>
  <c r="AA22" i="5"/>
  <c r="AB24" i="5"/>
  <c r="AA28" i="5"/>
  <c r="AB29" i="5"/>
  <c r="AA32" i="5"/>
  <c r="AB35" i="5"/>
  <c r="AA36" i="5"/>
  <c r="AB38" i="5"/>
  <c r="AB42" i="5"/>
  <c r="AB43" i="5"/>
  <c r="AA46" i="5"/>
  <c r="AB49" i="5"/>
  <c r="AB50" i="5"/>
  <c r="AB53" i="5"/>
  <c r="AB56" i="5"/>
  <c r="AB57" i="5"/>
  <c r="AA60" i="5"/>
  <c r="AA64" i="5"/>
  <c r="AB64" i="5"/>
  <c r="AB67" i="5"/>
  <c r="AB70" i="5"/>
  <c r="M77" i="5"/>
  <c r="E77" i="5"/>
  <c r="AB21" i="5"/>
  <c r="S22" i="5"/>
  <c r="T22" i="5"/>
  <c r="T24" i="5"/>
  <c r="T25" i="5"/>
  <c r="T26" i="5"/>
  <c r="S28" i="5"/>
  <c r="T29" i="5"/>
  <c r="S30" i="5"/>
  <c r="S32" i="5"/>
  <c r="T32" i="5"/>
  <c r="T33" i="5"/>
  <c r="T35" i="5"/>
  <c r="S36" i="5"/>
  <c r="T37" i="5"/>
  <c r="T38" i="5"/>
  <c r="S40" i="5"/>
  <c r="T40" i="5"/>
  <c r="T42" i="5"/>
  <c r="T43" i="5"/>
  <c r="S44" i="5"/>
  <c r="S46" i="5"/>
  <c r="T46" i="5"/>
  <c r="S48" i="5"/>
  <c r="T49" i="5"/>
  <c r="T50" i="5"/>
  <c r="T51" i="5"/>
  <c r="T53" i="5"/>
  <c r="S54" i="5"/>
  <c r="T54" i="5"/>
  <c r="T56" i="5"/>
  <c r="T57" i="5"/>
  <c r="T58" i="5"/>
  <c r="S60" i="5"/>
  <c r="T61" i="5"/>
  <c r="S62" i="5"/>
  <c r="S64" i="5"/>
  <c r="T64" i="5"/>
  <c r="T65" i="5"/>
  <c r="T67" i="5"/>
  <c r="S68" i="5"/>
  <c r="T69" i="5"/>
  <c r="T70" i="5"/>
  <c r="L23" i="5"/>
  <c r="M23" i="5"/>
  <c r="M25" i="5"/>
  <c r="M26" i="5"/>
  <c r="L27" i="5"/>
  <c r="L29" i="5"/>
  <c r="M29" i="5"/>
  <c r="L31" i="5"/>
  <c r="M32" i="5"/>
  <c r="M33" i="5"/>
  <c r="M34" i="5"/>
  <c r="M36" i="5"/>
  <c r="L37" i="5"/>
  <c r="M37" i="5"/>
  <c r="M39" i="5"/>
  <c r="M40" i="5"/>
  <c r="M41" i="5"/>
  <c r="L43" i="5"/>
  <c r="M44" i="5"/>
  <c r="L45" i="5"/>
  <c r="L47" i="5"/>
  <c r="M47" i="5"/>
  <c r="M48" i="5"/>
  <c r="M50" i="5"/>
  <c r="L51" i="5"/>
  <c r="M52" i="5"/>
  <c r="M53" i="5"/>
  <c r="L55" i="5"/>
  <c r="M55" i="5"/>
  <c r="M57" i="5"/>
  <c r="M58" i="5"/>
  <c r="L59" i="5"/>
  <c r="L61" i="5"/>
  <c r="M61" i="5"/>
  <c r="L63" i="5"/>
  <c r="M64" i="5"/>
  <c r="M65" i="5"/>
  <c r="M66" i="5"/>
  <c r="M68" i="5"/>
  <c r="L69" i="5"/>
  <c r="M69" i="5"/>
  <c r="AL182" i="5"/>
  <c r="AL181" i="5"/>
  <c r="AL180" i="5"/>
  <c r="AL179" i="5"/>
  <c r="AL178" i="5"/>
  <c r="AL177" i="5"/>
  <c r="AL176" i="5"/>
  <c r="AL175" i="5"/>
  <c r="AL174" i="5"/>
  <c r="AL173" i="5"/>
  <c r="AL172" i="5"/>
  <c r="AL171" i="5"/>
  <c r="AL170" i="5"/>
  <c r="AL169" i="5"/>
  <c r="AL168" i="5"/>
  <c r="AL167" i="5"/>
  <c r="AL166" i="5"/>
  <c r="AL165" i="5"/>
  <c r="AL164" i="5"/>
  <c r="AL163" i="5"/>
  <c r="AL162" i="5"/>
  <c r="AL161" i="5"/>
  <c r="AL160" i="5"/>
  <c r="AL159" i="5"/>
  <c r="AL158" i="5"/>
  <c r="AL157" i="5"/>
  <c r="AL156" i="5"/>
  <c r="AL155" i="5"/>
  <c r="AL154" i="5"/>
  <c r="AL153" i="5"/>
  <c r="AL152" i="5"/>
  <c r="AL151" i="5"/>
  <c r="AL150" i="5"/>
  <c r="AL149" i="5"/>
  <c r="AL148" i="5"/>
  <c r="AL147" i="5"/>
  <c r="AL146" i="5"/>
  <c r="AL145" i="5"/>
  <c r="AL144" i="5"/>
  <c r="AL143" i="5"/>
  <c r="AL142" i="5"/>
  <c r="AL141" i="5"/>
  <c r="AL140" i="5"/>
  <c r="AL139" i="5"/>
  <c r="AL138" i="5"/>
  <c r="AL137" i="5"/>
  <c r="AL136" i="5"/>
  <c r="AL135" i="5"/>
  <c r="AL134" i="5"/>
  <c r="AL133" i="5"/>
  <c r="AE182" i="5"/>
  <c r="AE181" i="5"/>
  <c r="AE180" i="5"/>
  <c r="AE179" i="5"/>
  <c r="AE178" i="5"/>
  <c r="AE177" i="5"/>
  <c r="AE176" i="5"/>
  <c r="AE175" i="5"/>
  <c r="AE174" i="5"/>
  <c r="AE173" i="5"/>
  <c r="AE172" i="5"/>
  <c r="AE171" i="5"/>
  <c r="AE170" i="5"/>
  <c r="AE169" i="5"/>
  <c r="AE168" i="5"/>
  <c r="AE167" i="5"/>
  <c r="AE166" i="5"/>
  <c r="AE165" i="5"/>
  <c r="AE164" i="5"/>
  <c r="AE163" i="5"/>
  <c r="AE162" i="5"/>
  <c r="AE161" i="5"/>
  <c r="AE160" i="5"/>
  <c r="AE159" i="5"/>
  <c r="AE158" i="5"/>
  <c r="AE157" i="5"/>
  <c r="AE156" i="5"/>
  <c r="AE155" i="5"/>
  <c r="AE154" i="5"/>
  <c r="AE153" i="5"/>
  <c r="AE152" i="5"/>
  <c r="AE151" i="5"/>
  <c r="AE15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X182" i="5"/>
  <c r="X181" i="5"/>
  <c r="X180" i="5"/>
  <c r="X179" i="5"/>
  <c r="X178" i="5"/>
  <c r="X177" i="5"/>
  <c r="X176" i="5"/>
  <c r="X175" i="5"/>
  <c r="X174" i="5"/>
  <c r="X173" i="5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X154" i="5"/>
  <c r="X153" i="5"/>
  <c r="X152" i="5"/>
  <c r="X151" i="5"/>
  <c r="X150" i="5"/>
  <c r="X149" i="5"/>
  <c r="X148" i="5"/>
  <c r="X147" i="5"/>
  <c r="X146" i="5"/>
  <c r="X145" i="5"/>
  <c r="X144" i="5"/>
  <c r="X143" i="5"/>
  <c r="X142" i="5"/>
  <c r="X141" i="5"/>
  <c r="X140" i="5"/>
  <c r="X139" i="5"/>
  <c r="X138" i="5"/>
  <c r="X137" i="5"/>
  <c r="X136" i="5"/>
  <c r="X135" i="5"/>
  <c r="X134" i="5"/>
  <c r="X13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P136" i="5"/>
  <c r="P135" i="5"/>
  <c r="P134" i="5"/>
  <c r="P13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X126" i="5"/>
  <c r="X125" i="5"/>
  <c r="X124" i="5"/>
  <c r="X123" i="5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L126" i="5"/>
  <c r="AL125" i="5"/>
  <c r="AL124" i="5"/>
  <c r="AL123" i="5"/>
  <c r="AL122" i="5"/>
  <c r="AL121" i="5"/>
  <c r="AL120" i="5"/>
  <c r="AL119" i="5"/>
  <c r="AL118" i="5"/>
  <c r="AL117" i="5"/>
  <c r="AL116" i="5"/>
  <c r="AL115" i="5"/>
  <c r="AL114" i="5"/>
  <c r="AL113" i="5"/>
  <c r="AL112" i="5"/>
  <c r="AL111" i="5"/>
  <c r="AL110" i="5"/>
  <c r="AL109" i="5"/>
  <c r="AL108" i="5"/>
  <c r="AL107" i="5"/>
  <c r="AL106" i="5"/>
  <c r="AL105" i="5"/>
  <c r="AL104" i="5"/>
  <c r="AL103" i="5"/>
  <c r="AL102" i="5"/>
  <c r="AL101" i="5"/>
  <c r="AL100" i="5"/>
  <c r="AL99" i="5"/>
  <c r="AL98" i="5"/>
  <c r="AL97" i="5"/>
  <c r="AL96" i="5"/>
  <c r="AL95" i="5"/>
  <c r="AL94" i="5"/>
  <c r="AL93" i="5"/>
  <c r="AL92" i="5"/>
  <c r="AL91" i="5"/>
  <c r="AL90" i="5"/>
  <c r="AL89" i="5"/>
  <c r="AL88" i="5"/>
  <c r="AL87" i="5"/>
  <c r="AL86" i="5"/>
  <c r="AL85" i="5"/>
  <c r="AL84" i="5"/>
  <c r="AL83" i="5"/>
  <c r="AL82" i="5"/>
  <c r="AL81" i="5"/>
  <c r="AL80" i="5"/>
  <c r="AL79" i="5"/>
  <c r="AL78" i="5"/>
  <c r="AL77" i="5"/>
  <c r="AL70" i="5"/>
  <c r="AL69" i="5"/>
  <c r="AL68" i="5"/>
  <c r="AL67" i="5"/>
  <c r="AL66" i="5"/>
  <c r="AL65" i="5"/>
  <c r="AL64" i="5"/>
  <c r="AL63" i="5"/>
  <c r="AL62" i="5"/>
  <c r="AL61" i="5"/>
  <c r="AL60" i="5"/>
  <c r="AL59" i="5"/>
  <c r="AL58" i="5"/>
  <c r="AL57" i="5"/>
  <c r="AL56" i="5"/>
  <c r="AL55" i="5"/>
  <c r="AL54" i="5"/>
  <c r="AL53" i="5"/>
  <c r="AL52" i="5"/>
  <c r="AL51" i="5"/>
  <c r="AL50" i="5"/>
  <c r="AL49" i="5"/>
  <c r="AL48" i="5"/>
  <c r="AL47" i="5"/>
  <c r="AL46" i="5"/>
  <c r="AL45" i="5"/>
  <c r="AL44" i="5"/>
  <c r="AL43" i="5"/>
  <c r="AL42" i="5"/>
  <c r="AL41" i="5"/>
  <c r="AL40" i="5"/>
  <c r="AL39" i="5"/>
  <c r="AL38" i="5"/>
  <c r="AL37" i="5"/>
  <c r="AL36" i="5"/>
  <c r="AL35" i="5"/>
  <c r="AL34" i="5"/>
  <c r="AL33" i="5"/>
  <c r="AL32" i="5"/>
  <c r="AL31" i="5"/>
  <c r="AL30" i="5"/>
  <c r="AL29" i="5"/>
  <c r="AL28" i="5"/>
  <c r="AL27" i="5"/>
  <c r="AL26" i="5"/>
  <c r="AL25" i="5"/>
  <c r="AL24" i="5"/>
  <c r="AL23" i="5"/>
  <c r="AL22" i="5"/>
  <c r="AL2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T21" i="5"/>
  <c r="M21" i="5"/>
  <c r="I21" i="5"/>
  <c r="E44" i="5"/>
  <c r="F45" i="5"/>
  <c r="E46" i="5"/>
  <c r="E48" i="5"/>
  <c r="F48" i="5"/>
  <c r="F49" i="5"/>
  <c r="F51" i="5"/>
  <c r="E52" i="5"/>
  <c r="F53" i="5"/>
  <c r="F54" i="5"/>
  <c r="E56" i="5"/>
  <c r="F56" i="5"/>
  <c r="F58" i="5"/>
  <c r="F59" i="5"/>
  <c r="E60" i="5"/>
  <c r="E62" i="5"/>
  <c r="F62" i="5"/>
  <c r="E64" i="5"/>
  <c r="F65" i="5"/>
  <c r="F66" i="5"/>
  <c r="F67" i="5"/>
  <c r="F69" i="5"/>
  <c r="E70" i="5"/>
  <c r="F70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E42" i="5"/>
  <c r="E41" i="5"/>
  <c r="E40" i="5"/>
  <c r="F38" i="5"/>
  <c r="E37" i="5"/>
  <c r="F36" i="5"/>
  <c r="F34" i="5"/>
  <c r="E34" i="5"/>
  <c r="E33" i="5"/>
  <c r="E31" i="5"/>
  <c r="F30" i="5"/>
  <c r="E29" i="5"/>
  <c r="E28" i="5"/>
  <c r="F26" i="5"/>
  <c r="E26" i="5"/>
  <c r="E24" i="5"/>
  <c r="E23" i="5"/>
  <c r="F22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M24" i="4"/>
  <c r="Q24" i="4" s="1"/>
  <c r="M42" i="4"/>
  <c r="M60" i="4"/>
  <c r="Q60" i="4" s="1"/>
  <c r="D60" i="4"/>
  <c r="D42" i="4"/>
  <c r="D24" i="4"/>
  <c r="C12" i="4"/>
  <c r="C13" i="4"/>
  <c r="C14" i="4"/>
  <c r="M122" i="4"/>
  <c r="Q122" i="4" s="1"/>
  <c r="P122" i="4"/>
  <c r="M121" i="4"/>
  <c r="M120" i="4"/>
  <c r="Q120" i="4" s="1"/>
  <c r="M119" i="4"/>
  <c r="Q119" i="4"/>
  <c r="P119" i="4"/>
  <c r="M118" i="4"/>
  <c r="M117" i="4"/>
  <c r="P117" i="4" s="1"/>
  <c r="Q117" i="4"/>
  <c r="AJ28" i="4" s="1"/>
  <c r="M116" i="4"/>
  <c r="Q116" i="4" s="1"/>
  <c r="P116" i="4"/>
  <c r="M115" i="4"/>
  <c r="Q115" i="4"/>
  <c r="P115" i="4"/>
  <c r="M114" i="4"/>
  <c r="M113" i="4"/>
  <c r="M112" i="4"/>
  <c r="P112" i="4" s="1"/>
  <c r="M104" i="4"/>
  <c r="Q104" i="4"/>
  <c r="P104" i="4"/>
  <c r="AH33" i="4" s="1"/>
  <c r="M103" i="4"/>
  <c r="M102" i="4"/>
  <c r="P102" i="4" s="1"/>
  <c r="Q102" i="4"/>
  <c r="M101" i="4"/>
  <c r="M100" i="4"/>
  <c r="Q100" i="4"/>
  <c r="P100" i="4"/>
  <c r="M99" i="4"/>
  <c r="Q99" i="4" s="1"/>
  <c r="P99" i="4"/>
  <c r="M98" i="4"/>
  <c r="M97" i="4"/>
  <c r="Q97" i="4" s="1"/>
  <c r="P97" i="4"/>
  <c r="M96" i="4"/>
  <c r="Q96" i="4"/>
  <c r="P96" i="4"/>
  <c r="M95" i="4"/>
  <c r="M94" i="4"/>
  <c r="P94" i="4" s="1"/>
  <c r="Q94" i="4"/>
  <c r="M77" i="4"/>
  <c r="P77" i="4" s="1"/>
  <c r="Q77" i="4"/>
  <c r="M78" i="4"/>
  <c r="P78" i="4"/>
  <c r="Q78" i="4"/>
  <c r="M79" i="4"/>
  <c r="P79" i="4" s="1"/>
  <c r="AG26" i="4" s="1"/>
  <c r="M80" i="4"/>
  <c r="M81" i="4"/>
  <c r="P81" i="4"/>
  <c r="AH28" i="4" s="1"/>
  <c r="Q81" i="4"/>
  <c r="M82" i="4"/>
  <c r="P82" i="4"/>
  <c r="Q82" i="4"/>
  <c r="M83" i="4"/>
  <c r="M84" i="4"/>
  <c r="M85" i="4"/>
  <c r="P85" i="4" s="1"/>
  <c r="Q85" i="4"/>
  <c r="M86" i="4"/>
  <c r="P86" i="4"/>
  <c r="Q86" i="4"/>
  <c r="M76" i="4"/>
  <c r="Q76" i="4" s="1"/>
  <c r="M68" i="4"/>
  <c r="M67" i="4"/>
  <c r="P67" i="4" s="1"/>
  <c r="Y32" i="4" s="1"/>
  <c r="Q67" i="4"/>
  <c r="M66" i="4"/>
  <c r="Q66" i="4"/>
  <c r="P66" i="4"/>
  <c r="M65" i="4"/>
  <c r="M64" i="4"/>
  <c r="P64" i="4" s="1"/>
  <c r="Q64" i="4"/>
  <c r="AA29" i="4" s="1"/>
  <c r="M63" i="4"/>
  <c r="Q63" i="4" s="1"/>
  <c r="AB28" i="4" s="1"/>
  <c r="M62" i="4"/>
  <c r="Q62" i="4"/>
  <c r="P62" i="4"/>
  <c r="M61" i="4"/>
  <c r="M59" i="4"/>
  <c r="M58" i="4"/>
  <c r="P58" i="4" s="1"/>
  <c r="Q58" i="4"/>
  <c r="AB23" i="4" s="1"/>
  <c r="M50" i="4"/>
  <c r="Q50" i="4"/>
  <c r="P50" i="4"/>
  <c r="M49" i="4"/>
  <c r="Q49" i="4" s="1"/>
  <c r="P49" i="4"/>
  <c r="M48" i="4"/>
  <c r="P48" i="4" s="1"/>
  <c r="Q48" i="4"/>
  <c r="AA31" i="4" s="1"/>
  <c r="M47" i="4"/>
  <c r="Q47" i="4"/>
  <c r="P47" i="4"/>
  <c r="M46" i="4"/>
  <c r="Q46" i="4"/>
  <c r="P46" i="4"/>
  <c r="M45" i="4"/>
  <c r="Q45" i="4" s="1"/>
  <c r="P45" i="4"/>
  <c r="M44" i="4"/>
  <c r="P44" i="4" s="1"/>
  <c r="Q44" i="4"/>
  <c r="M43" i="4"/>
  <c r="P43" i="4" s="1"/>
  <c r="Q43" i="4"/>
  <c r="M41" i="4"/>
  <c r="Q41" i="4"/>
  <c r="P41" i="4"/>
  <c r="M40" i="4"/>
  <c r="Q40" i="4" s="1"/>
  <c r="P40" i="4"/>
  <c r="M23" i="4"/>
  <c r="Q23" i="4" s="1"/>
  <c r="P23" i="4"/>
  <c r="M25" i="4"/>
  <c r="P25" i="4"/>
  <c r="Q25" i="4"/>
  <c r="M26" i="4"/>
  <c r="P26" i="4"/>
  <c r="Q26" i="4"/>
  <c r="AB27" i="4" s="1"/>
  <c r="M27" i="4"/>
  <c r="P27" i="4" s="1"/>
  <c r="Q27" i="4"/>
  <c r="M28" i="4"/>
  <c r="Q28" i="4" s="1"/>
  <c r="P28" i="4"/>
  <c r="Z29" i="4" s="1"/>
  <c r="M29" i="4"/>
  <c r="Q29" i="4" s="1"/>
  <c r="P29" i="4"/>
  <c r="M30" i="4"/>
  <c r="P30" i="4"/>
  <c r="Y31" i="4" s="1"/>
  <c r="AC31" i="4" s="1"/>
  <c r="Q30" i="4"/>
  <c r="M31" i="4"/>
  <c r="P31" i="4" s="1"/>
  <c r="Q31" i="4"/>
  <c r="M32" i="4"/>
  <c r="Q32" i="4" s="1"/>
  <c r="M22" i="4"/>
  <c r="Q22" i="4"/>
  <c r="Q34" i="4" s="1"/>
  <c r="P22" i="4"/>
  <c r="Z23" i="4" s="1"/>
  <c r="D114" i="4"/>
  <c r="D119" i="4"/>
  <c r="D112" i="4"/>
  <c r="D113" i="4"/>
  <c r="D122" i="4"/>
  <c r="B13" i="4"/>
  <c r="B16" i="4" s="1"/>
  <c r="B14" i="4"/>
  <c r="D121" i="4"/>
  <c r="D120" i="4"/>
  <c r="D118" i="4"/>
  <c r="D117" i="4"/>
  <c r="D116" i="4"/>
  <c r="D115" i="4"/>
  <c r="D96" i="4"/>
  <c r="D101" i="4"/>
  <c r="Q106" i="4"/>
  <c r="D94" i="4"/>
  <c r="D95" i="4"/>
  <c r="D104" i="4"/>
  <c r="D103" i="4"/>
  <c r="D102" i="4"/>
  <c r="D100" i="4"/>
  <c r="D99" i="4"/>
  <c r="D98" i="4"/>
  <c r="D97" i="4"/>
  <c r="D78" i="4"/>
  <c r="D83" i="4"/>
  <c r="D76" i="4"/>
  <c r="D77" i="4"/>
  <c r="D86" i="4"/>
  <c r="D85" i="4"/>
  <c r="D84" i="4"/>
  <c r="D82" i="4"/>
  <c r="D81" i="4"/>
  <c r="D80" i="4"/>
  <c r="D79" i="4"/>
  <c r="D65" i="4"/>
  <c r="D58" i="4"/>
  <c r="D59" i="4"/>
  <c r="D68" i="4"/>
  <c r="D67" i="4"/>
  <c r="D66" i="4"/>
  <c r="D64" i="4"/>
  <c r="D63" i="4"/>
  <c r="D62" i="4"/>
  <c r="D61" i="4"/>
  <c r="V53" i="4"/>
  <c r="D47" i="4"/>
  <c r="V52" i="4"/>
  <c r="D40" i="4"/>
  <c r="D41" i="4"/>
  <c r="D50" i="4"/>
  <c r="D49" i="4"/>
  <c r="D48" i="4"/>
  <c r="V47" i="4"/>
  <c r="V46" i="4"/>
  <c r="D46" i="4"/>
  <c r="D45" i="4"/>
  <c r="D44" i="4"/>
  <c r="D43" i="4"/>
  <c r="V41" i="4"/>
  <c r="V40" i="4"/>
  <c r="V35" i="4"/>
  <c r="Q35" i="4"/>
  <c r="D29" i="4"/>
  <c r="V34" i="4"/>
  <c r="D22" i="4"/>
  <c r="AJ33" i="4"/>
  <c r="AI33" i="4"/>
  <c r="Q33" i="4"/>
  <c r="D23" i="4"/>
  <c r="AB32" i="4"/>
  <c r="D32" i="4"/>
  <c r="AB31" i="4"/>
  <c r="D31" i="4"/>
  <c r="D30" i="4"/>
  <c r="Y29" i="4"/>
  <c r="V29" i="4"/>
  <c r="AG28" i="4"/>
  <c r="V28" i="4"/>
  <c r="D28" i="4"/>
  <c r="Z27" i="4"/>
  <c r="Y27" i="4"/>
  <c r="AC27" i="4" s="1"/>
  <c r="AA27" i="4"/>
  <c r="D27" i="4"/>
  <c r="D26" i="4"/>
  <c r="D25" i="4"/>
  <c r="Y23" i="4"/>
  <c r="V23" i="4"/>
  <c r="V22" i="4"/>
  <c r="E12" i="4"/>
  <c r="E13" i="4"/>
  <c r="E14" i="4"/>
  <c r="D12" i="4"/>
  <c r="D13" i="4"/>
  <c r="D14" i="4"/>
  <c r="K6" i="4"/>
  <c r="J6" i="4"/>
  <c r="I6" i="4"/>
  <c r="H6" i="4"/>
  <c r="M121" i="1"/>
  <c r="Q121" i="1" s="1"/>
  <c r="M103" i="1"/>
  <c r="Q103" i="1" s="1"/>
  <c r="M85" i="1"/>
  <c r="P85" i="1"/>
  <c r="Q85" i="1"/>
  <c r="M67" i="1"/>
  <c r="P67" i="1" s="1"/>
  <c r="Q67" i="1"/>
  <c r="M49" i="1"/>
  <c r="Q49" i="1" s="1"/>
  <c r="M31" i="1"/>
  <c r="P31" i="1"/>
  <c r="Q31" i="1"/>
  <c r="AB32" i="1" s="1"/>
  <c r="B12" i="1"/>
  <c r="B13" i="1"/>
  <c r="B15" i="1" s="1"/>
  <c r="B14" i="1"/>
  <c r="D31" i="1"/>
  <c r="D49" i="1"/>
  <c r="D67" i="1"/>
  <c r="C12" i="1"/>
  <c r="C13" i="1"/>
  <c r="C14" i="1"/>
  <c r="D121" i="1"/>
  <c r="M77" i="1"/>
  <c r="M95" i="1"/>
  <c r="M113" i="1"/>
  <c r="Q77" i="1"/>
  <c r="Q113" i="1"/>
  <c r="Q95" i="1"/>
  <c r="AH24" i="1" s="1"/>
  <c r="M78" i="1"/>
  <c r="AF18" i="5" s="1"/>
  <c r="M96" i="1"/>
  <c r="AF74" i="5" s="1"/>
  <c r="AH98" i="5" s="1"/>
  <c r="M114" i="1"/>
  <c r="AF130" i="5" s="1"/>
  <c r="Q78" i="1"/>
  <c r="Q88" i="1" s="1"/>
  <c r="Q114" i="1"/>
  <c r="M79" i="1"/>
  <c r="Q79" i="1" s="1"/>
  <c r="M97" i="1"/>
  <c r="M115" i="1"/>
  <c r="Q115" i="1"/>
  <c r="Q97" i="1"/>
  <c r="M80" i="1"/>
  <c r="Q80" i="1" s="1"/>
  <c r="M98" i="1"/>
  <c r="M116" i="1"/>
  <c r="Q116" i="1" s="1"/>
  <c r="Q98" i="1"/>
  <c r="M81" i="1"/>
  <c r="M99" i="1"/>
  <c r="M117" i="1"/>
  <c r="Q81" i="1"/>
  <c r="Q117" i="1"/>
  <c r="Q99" i="1"/>
  <c r="AH28" i="1" s="1"/>
  <c r="M82" i="1"/>
  <c r="AM18" i="5" s="1"/>
  <c r="M100" i="1"/>
  <c r="AM74" i="5" s="1"/>
  <c r="AO101" i="5" s="1"/>
  <c r="M118" i="1"/>
  <c r="AM130" i="5" s="1"/>
  <c r="Q82" i="1"/>
  <c r="Q118" i="1"/>
  <c r="M83" i="1"/>
  <c r="Q83" i="1" s="1"/>
  <c r="M101" i="1"/>
  <c r="M119" i="1"/>
  <c r="Q119" i="1"/>
  <c r="Q125" i="1" s="1"/>
  <c r="Q101" i="1"/>
  <c r="M84" i="1"/>
  <c r="Q84" i="1" s="1"/>
  <c r="M102" i="1"/>
  <c r="M120" i="1"/>
  <c r="Q120" i="1" s="1"/>
  <c r="Q102" i="1"/>
  <c r="M86" i="1"/>
  <c r="M104" i="1"/>
  <c r="P104" i="1"/>
  <c r="M122" i="1"/>
  <c r="Q86" i="1"/>
  <c r="Q122" i="1"/>
  <c r="Q104" i="1"/>
  <c r="AH33" i="1" s="1"/>
  <c r="AG33" i="1"/>
  <c r="M76" i="1"/>
  <c r="Y18" i="5" s="1"/>
  <c r="Q76" i="1"/>
  <c r="M94" i="1"/>
  <c r="Q94" i="1" s="1"/>
  <c r="M112" i="1"/>
  <c r="Y130" i="5" s="1"/>
  <c r="AB151" i="5" s="1"/>
  <c r="P94" i="1"/>
  <c r="D76" i="1"/>
  <c r="Y18" i="2" s="1"/>
  <c r="D94" i="1"/>
  <c r="D112" i="1"/>
  <c r="Y73" i="2" s="1"/>
  <c r="AB77" i="2" s="1"/>
  <c r="M32" i="1"/>
  <c r="Q32" i="1"/>
  <c r="M68" i="1"/>
  <c r="Q68" i="1" s="1"/>
  <c r="M50" i="1"/>
  <c r="Q50" i="1" s="1"/>
  <c r="AB33" i="1" s="1"/>
  <c r="P32" i="1"/>
  <c r="P50" i="1"/>
  <c r="AA32" i="1"/>
  <c r="M30" i="1"/>
  <c r="P30" i="1" s="1"/>
  <c r="Q30" i="1"/>
  <c r="M66" i="1"/>
  <c r="Q66" i="1"/>
  <c r="M48" i="1"/>
  <c r="Q48" i="1"/>
  <c r="AA31" i="1"/>
  <c r="P48" i="1"/>
  <c r="P66" i="1"/>
  <c r="M29" i="1"/>
  <c r="Q29" i="1" s="1"/>
  <c r="M65" i="1"/>
  <c r="P65" i="1" s="1"/>
  <c r="Q65" i="1"/>
  <c r="M47" i="1"/>
  <c r="P29" i="1"/>
  <c r="M28" i="1"/>
  <c r="Q18" i="5" s="1"/>
  <c r="Q28" i="1"/>
  <c r="M64" i="1"/>
  <c r="Q130" i="5" s="1"/>
  <c r="Q64" i="1"/>
  <c r="AB29" i="1" s="1"/>
  <c r="M46" i="1"/>
  <c r="Q74" i="5" s="1"/>
  <c r="Q46" i="1"/>
  <c r="AA29" i="1"/>
  <c r="P28" i="1"/>
  <c r="P46" i="1"/>
  <c r="P64" i="1"/>
  <c r="Z29" i="1"/>
  <c r="M27" i="1"/>
  <c r="Q27" i="1" s="1"/>
  <c r="M63" i="1"/>
  <c r="Q63" i="1" s="1"/>
  <c r="M45" i="1"/>
  <c r="Q45" i="1"/>
  <c r="P45" i="1"/>
  <c r="P63" i="1"/>
  <c r="M26" i="1"/>
  <c r="P26" i="1" s="1"/>
  <c r="Q26" i="1"/>
  <c r="M62" i="1"/>
  <c r="Q62" i="1"/>
  <c r="M44" i="1"/>
  <c r="Q44" i="1"/>
  <c r="AA27" i="1"/>
  <c r="P44" i="1"/>
  <c r="P62" i="1"/>
  <c r="M25" i="1"/>
  <c r="Q25" i="1" s="1"/>
  <c r="M61" i="1"/>
  <c r="P61" i="1" s="1"/>
  <c r="Q61" i="1"/>
  <c r="M43" i="1"/>
  <c r="P25" i="1"/>
  <c r="M24" i="1"/>
  <c r="J18" i="5" s="1"/>
  <c r="Q24" i="1"/>
  <c r="M60" i="1"/>
  <c r="J130" i="5" s="1"/>
  <c r="Q60" i="1"/>
  <c r="Q69" i="1" s="1"/>
  <c r="M42" i="1"/>
  <c r="J74" i="5" s="1"/>
  <c r="Q42" i="1"/>
  <c r="AA25" i="1"/>
  <c r="P24" i="1"/>
  <c r="P42" i="1"/>
  <c r="P60" i="1"/>
  <c r="Z25" i="1"/>
  <c r="M23" i="1"/>
  <c r="Q23" i="1" s="1"/>
  <c r="M59" i="1"/>
  <c r="Q59" i="1" s="1"/>
  <c r="M41" i="1"/>
  <c r="Q41" i="1"/>
  <c r="P41" i="1"/>
  <c r="P59" i="1"/>
  <c r="M22" i="1"/>
  <c r="C18" i="5" s="1"/>
  <c r="Q22" i="1"/>
  <c r="AB23" i="1" s="1"/>
  <c r="M40" i="1"/>
  <c r="C74" i="5" s="1"/>
  <c r="Q40" i="1"/>
  <c r="M58" i="1"/>
  <c r="Q58" i="1"/>
  <c r="Q70" i="1" s="1"/>
  <c r="P22" i="1"/>
  <c r="P40" i="1"/>
  <c r="Y23" i="1" s="1"/>
  <c r="P58" i="1"/>
  <c r="I6" i="1"/>
  <c r="J6" i="1"/>
  <c r="K6" i="1"/>
  <c r="H6" i="1"/>
  <c r="D12" i="1"/>
  <c r="D13" i="1"/>
  <c r="D14" i="1"/>
  <c r="E12" i="1"/>
  <c r="E13" i="1"/>
  <c r="E16" i="1" s="1"/>
  <c r="E14" i="1"/>
  <c r="C16" i="1"/>
  <c r="F16" i="1"/>
  <c r="G16" i="1"/>
  <c r="H16" i="1"/>
  <c r="I16" i="1"/>
  <c r="B16" i="1"/>
  <c r="V53" i="1"/>
  <c r="V52" i="1"/>
  <c r="V47" i="1"/>
  <c r="V46" i="1"/>
  <c r="V41" i="1"/>
  <c r="V40" i="1"/>
  <c r="D118" i="1"/>
  <c r="AM73" i="2" s="1"/>
  <c r="AO96" i="2" s="1"/>
  <c r="AO95" i="2"/>
  <c r="AP77" i="2"/>
  <c r="AO78" i="2"/>
  <c r="AO80" i="2"/>
  <c r="AO81" i="2"/>
  <c r="AO83" i="2"/>
  <c r="AP83" i="2"/>
  <c r="AP85" i="2"/>
  <c r="AO86" i="2"/>
  <c r="AO88" i="2"/>
  <c r="AO89" i="2"/>
  <c r="AO91" i="2"/>
  <c r="AP91" i="2"/>
  <c r="D114" i="1"/>
  <c r="AF73" i="2" s="1"/>
  <c r="AH78" i="2" s="1"/>
  <c r="AH77" i="2"/>
  <c r="AH79" i="2"/>
  <c r="AH80" i="2"/>
  <c r="AH82" i="2"/>
  <c r="AI82" i="2"/>
  <c r="AI84" i="2"/>
  <c r="AH85" i="2"/>
  <c r="AH87" i="2"/>
  <c r="AH88" i="2"/>
  <c r="AH90" i="2"/>
  <c r="AI90" i="2"/>
  <c r="AI92" i="2"/>
  <c r="AH93" i="2"/>
  <c r="AH97" i="2"/>
  <c r="AA77" i="2"/>
  <c r="AA79" i="2"/>
  <c r="AB79" i="2"/>
  <c r="AB81" i="2"/>
  <c r="AA82" i="2"/>
  <c r="AA84" i="2"/>
  <c r="AA85" i="2"/>
  <c r="AA87" i="2"/>
  <c r="AB87" i="2"/>
  <c r="AB89" i="2"/>
  <c r="AA90" i="2"/>
  <c r="AA92" i="2"/>
  <c r="AA93" i="2"/>
  <c r="AA95" i="2"/>
  <c r="AB95" i="2"/>
  <c r="AB97" i="2"/>
  <c r="Y46" i="2"/>
  <c r="AB50" i="2" s="1"/>
  <c r="AB52" i="2"/>
  <c r="AA55" i="2"/>
  <c r="AB57" i="2"/>
  <c r="AB60" i="2"/>
  <c r="AA63" i="2"/>
  <c r="AB65" i="2"/>
  <c r="AB68" i="2"/>
  <c r="D96" i="1"/>
  <c r="AF46" i="2" s="1"/>
  <c r="D100" i="1"/>
  <c r="AM46" i="2" s="1"/>
  <c r="AO50" i="2"/>
  <c r="AO51" i="2"/>
  <c r="AP51" i="2"/>
  <c r="AO52" i="2"/>
  <c r="AO53" i="2"/>
  <c r="AP53" i="2"/>
  <c r="AO54" i="2"/>
  <c r="AO55" i="2"/>
  <c r="AP55" i="2"/>
  <c r="AO56" i="2"/>
  <c r="AO57" i="2"/>
  <c r="AP57" i="2"/>
  <c r="AO58" i="2"/>
  <c r="AO59" i="2"/>
  <c r="AP59" i="2"/>
  <c r="AO60" i="2"/>
  <c r="AO61" i="2"/>
  <c r="AP61" i="2"/>
  <c r="AO62" i="2"/>
  <c r="AO63" i="2"/>
  <c r="AP63" i="2"/>
  <c r="AO64" i="2"/>
  <c r="AO65" i="2"/>
  <c r="AO66" i="2"/>
  <c r="AO67" i="2"/>
  <c r="AO69" i="2"/>
  <c r="AO70" i="2"/>
  <c r="D28" i="1"/>
  <c r="AM18" i="2" s="1"/>
  <c r="AO22" i="2"/>
  <c r="AP22" i="2"/>
  <c r="AO23" i="2"/>
  <c r="AO24" i="2"/>
  <c r="AP24" i="2"/>
  <c r="AO25" i="2"/>
  <c r="AO26" i="2"/>
  <c r="AP26" i="2"/>
  <c r="AO27" i="2"/>
  <c r="AO28" i="2"/>
  <c r="AP28" i="2"/>
  <c r="AO29" i="2"/>
  <c r="AO30" i="2"/>
  <c r="AP30" i="2"/>
  <c r="AO31" i="2"/>
  <c r="AO32" i="2"/>
  <c r="AP32" i="2"/>
  <c r="AO33" i="2"/>
  <c r="AO34" i="2"/>
  <c r="AP34" i="2"/>
  <c r="AO35" i="2"/>
  <c r="AO36" i="2"/>
  <c r="AP36" i="2"/>
  <c r="AO37" i="2"/>
  <c r="AO38" i="2"/>
  <c r="AP38" i="2"/>
  <c r="AO39" i="2"/>
  <c r="AO40" i="2"/>
  <c r="AP40" i="2"/>
  <c r="AO41" i="2"/>
  <c r="AO42" i="2"/>
  <c r="AP42" i="2"/>
  <c r="D24" i="1"/>
  <c r="AF18" i="2" s="1"/>
  <c r="AI22" i="2"/>
  <c r="AH23" i="2"/>
  <c r="AI24" i="2"/>
  <c r="AH25" i="2"/>
  <c r="AI25" i="2"/>
  <c r="AH27" i="2"/>
  <c r="AI27" i="2"/>
  <c r="AI28" i="2"/>
  <c r="AI29" i="2"/>
  <c r="AI30" i="2"/>
  <c r="AH31" i="2"/>
  <c r="AI32" i="2"/>
  <c r="AH33" i="2"/>
  <c r="AI33" i="2"/>
  <c r="AH35" i="2"/>
  <c r="AI35" i="2"/>
  <c r="AI36" i="2"/>
  <c r="AI37" i="2"/>
  <c r="AH39" i="2"/>
  <c r="AH40" i="2"/>
  <c r="AO76" i="2"/>
  <c r="AI76" i="2"/>
  <c r="AP49" i="2"/>
  <c r="AP21" i="2"/>
  <c r="AO21" i="2"/>
  <c r="D64" i="1"/>
  <c r="Q73" i="2" s="1"/>
  <c r="S77" i="2" s="1"/>
  <c r="S79" i="2"/>
  <c r="S82" i="2"/>
  <c r="T84" i="2"/>
  <c r="S87" i="2"/>
  <c r="S90" i="2"/>
  <c r="S93" i="2"/>
  <c r="D60" i="1"/>
  <c r="J73" i="2" s="1"/>
  <c r="M77" i="2" s="1"/>
  <c r="M79" i="2"/>
  <c r="L82" i="2"/>
  <c r="M84" i="2"/>
  <c r="M87" i="2"/>
  <c r="L90" i="2"/>
  <c r="L93" i="2"/>
  <c r="D58" i="1"/>
  <c r="C73" i="2" s="1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E92" i="2"/>
  <c r="E93" i="2"/>
  <c r="E94" i="2"/>
  <c r="E95" i="2"/>
  <c r="E96" i="2"/>
  <c r="E97" i="2"/>
  <c r="S76" i="2"/>
  <c r="F76" i="2"/>
  <c r="E76" i="2"/>
  <c r="D40" i="1"/>
  <c r="F51" i="2"/>
  <c r="E54" i="2"/>
  <c r="E57" i="2"/>
  <c r="F59" i="2"/>
  <c r="E62" i="2"/>
  <c r="E65" i="2"/>
  <c r="E70" i="2"/>
  <c r="D42" i="1"/>
  <c r="J46" i="2" s="1"/>
  <c r="M50" i="2"/>
  <c r="L51" i="2"/>
  <c r="M51" i="2"/>
  <c r="M52" i="2"/>
  <c r="L53" i="2"/>
  <c r="M53" i="2"/>
  <c r="M54" i="2"/>
  <c r="L55" i="2"/>
  <c r="M55" i="2"/>
  <c r="M56" i="2"/>
  <c r="L57" i="2"/>
  <c r="M57" i="2"/>
  <c r="M58" i="2"/>
  <c r="L59" i="2"/>
  <c r="M59" i="2"/>
  <c r="M60" i="2"/>
  <c r="L61" i="2"/>
  <c r="M61" i="2"/>
  <c r="M62" i="2"/>
  <c r="L63" i="2"/>
  <c r="M63" i="2"/>
  <c r="M64" i="2"/>
  <c r="L65" i="2"/>
  <c r="L66" i="2"/>
  <c r="L68" i="2"/>
  <c r="L69" i="2"/>
  <c r="L70" i="2"/>
  <c r="D46" i="1"/>
  <c r="Q46" i="2" s="1"/>
  <c r="S50" i="2"/>
  <c r="T50" i="2"/>
  <c r="S51" i="2"/>
  <c r="T51" i="2"/>
  <c r="S52" i="2"/>
  <c r="T52" i="2"/>
  <c r="S53" i="2"/>
  <c r="T53" i="2"/>
  <c r="S54" i="2"/>
  <c r="T54" i="2"/>
  <c r="S55" i="2"/>
  <c r="T55" i="2"/>
  <c r="S56" i="2"/>
  <c r="T56" i="2"/>
  <c r="S57" i="2"/>
  <c r="T57" i="2"/>
  <c r="S58" i="2"/>
  <c r="T58" i="2"/>
  <c r="S59" i="2"/>
  <c r="T59" i="2"/>
  <c r="S60" i="2"/>
  <c r="T60" i="2"/>
  <c r="S61" i="2"/>
  <c r="T61" i="2"/>
  <c r="S62" i="2"/>
  <c r="T62" i="2"/>
  <c r="S63" i="2"/>
  <c r="T63" i="2"/>
  <c r="S64" i="2"/>
  <c r="T64" i="2"/>
  <c r="S65" i="2"/>
  <c r="S66" i="2"/>
  <c r="S67" i="2"/>
  <c r="S68" i="2"/>
  <c r="S69" i="2"/>
  <c r="S70" i="2"/>
  <c r="T49" i="2"/>
  <c r="S49" i="2"/>
  <c r="M49" i="2"/>
  <c r="D82" i="1"/>
  <c r="Q18" i="2" s="1"/>
  <c r="T22" i="2"/>
  <c r="S25" i="2"/>
  <c r="T27" i="2"/>
  <c r="T30" i="2"/>
  <c r="T32" i="2"/>
  <c r="S33" i="2"/>
  <c r="S35" i="2"/>
  <c r="T35" i="2"/>
  <c r="S38" i="2"/>
  <c r="S40" i="2"/>
  <c r="S21" i="2"/>
  <c r="D78" i="1"/>
  <c r="J18" i="2" s="1"/>
  <c r="L22" i="2" s="1"/>
  <c r="L24" i="2"/>
  <c r="L27" i="2"/>
  <c r="M29" i="2"/>
  <c r="L32" i="2"/>
  <c r="L35" i="2"/>
  <c r="L38" i="2"/>
  <c r="M21" i="2"/>
  <c r="D22" i="1"/>
  <c r="C18" i="2" s="1"/>
  <c r="E22" i="2"/>
  <c r="F22" i="2"/>
  <c r="F23" i="2"/>
  <c r="E24" i="2"/>
  <c r="F24" i="2"/>
  <c r="F25" i="2"/>
  <c r="E26" i="2"/>
  <c r="F26" i="2"/>
  <c r="F27" i="2"/>
  <c r="E28" i="2"/>
  <c r="F28" i="2"/>
  <c r="F29" i="2"/>
  <c r="E30" i="2"/>
  <c r="F30" i="2"/>
  <c r="F31" i="2"/>
  <c r="E32" i="2"/>
  <c r="F32" i="2"/>
  <c r="F33" i="2"/>
  <c r="E34" i="2"/>
  <c r="F34" i="2"/>
  <c r="F35" i="2"/>
  <c r="E36" i="2"/>
  <c r="F36" i="2"/>
  <c r="E38" i="2"/>
  <c r="E39" i="2"/>
  <c r="E40" i="2"/>
  <c r="E42" i="2"/>
  <c r="F21" i="2"/>
  <c r="E21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E21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21" i="2"/>
  <c r="D77" i="1"/>
  <c r="D95" i="1"/>
  <c r="D113" i="1"/>
  <c r="D79" i="1"/>
  <c r="D97" i="1"/>
  <c r="D115" i="1"/>
  <c r="D80" i="1"/>
  <c r="D98" i="1"/>
  <c r="D116" i="1"/>
  <c r="D81" i="1"/>
  <c r="D99" i="1"/>
  <c r="D117" i="1"/>
  <c r="D83" i="1"/>
  <c r="D101" i="1"/>
  <c r="D119" i="1"/>
  <c r="D84" i="1"/>
  <c r="D102" i="1"/>
  <c r="D120" i="1"/>
  <c r="D85" i="1"/>
  <c r="D103" i="1"/>
  <c r="D86" i="1"/>
  <c r="D104" i="1"/>
  <c r="D122" i="1"/>
  <c r="G122" i="1"/>
  <c r="D23" i="1"/>
  <c r="D41" i="1"/>
  <c r="D59" i="1"/>
  <c r="D25" i="1"/>
  <c r="D43" i="1"/>
  <c r="D61" i="1"/>
  <c r="D26" i="1"/>
  <c r="D44" i="1"/>
  <c r="D62" i="1"/>
  <c r="D27" i="1"/>
  <c r="D45" i="1"/>
  <c r="D63" i="1"/>
  <c r="D29" i="1"/>
  <c r="D47" i="1"/>
  <c r="D65" i="1"/>
  <c r="G65" i="1"/>
  <c r="D30" i="1"/>
  <c r="G30" i="1"/>
  <c r="D48" i="1"/>
  <c r="D66" i="1"/>
  <c r="D32" i="1"/>
  <c r="D50" i="1"/>
  <c r="D68" i="1"/>
  <c r="V35" i="1"/>
  <c r="V34" i="1"/>
  <c r="V29" i="1"/>
  <c r="V28" i="1"/>
  <c r="V22" i="1"/>
  <c r="V23" i="1"/>
  <c r="Q52" i="1"/>
  <c r="Q34" i="1"/>
  <c r="Z31" i="1" l="1"/>
  <c r="AD31" i="1" s="1"/>
  <c r="Y31" i="1"/>
  <c r="AC31" i="1" s="1"/>
  <c r="AD29" i="4"/>
  <c r="AJ24" i="4"/>
  <c r="AH50" i="2"/>
  <c r="AH52" i="2"/>
  <c r="AH54" i="2"/>
  <c r="AH56" i="2"/>
  <c r="AH58" i="2"/>
  <c r="AH60" i="2"/>
  <c r="AH62" i="2"/>
  <c r="AH64" i="2"/>
  <c r="AH66" i="2"/>
  <c r="AH68" i="2"/>
  <c r="AH70" i="2"/>
  <c r="AH51" i="2"/>
  <c r="AI53" i="2"/>
  <c r="AI56" i="2"/>
  <c r="AH59" i="2"/>
  <c r="AI61" i="2"/>
  <c r="AI64" i="2"/>
  <c r="AH67" i="2"/>
  <c r="AI69" i="2"/>
  <c r="AI51" i="2"/>
  <c r="AI54" i="2"/>
  <c r="AH57" i="2"/>
  <c r="AI59" i="2"/>
  <c r="AI62" i="2"/>
  <c r="AH65" i="2"/>
  <c r="AI67" i="2"/>
  <c r="AI70" i="2"/>
  <c r="AI49" i="2"/>
  <c r="AI52" i="2"/>
  <c r="AH55" i="2"/>
  <c r="AI57" i="2"/>
  <c r="AI60" i="2"/>
  <c r="AH63" i="2"/>
  <c r="AI65" i="2"/>
  <c r="AI68" i="2"/>
  <c r="AH49" i="2"/>
  <c r="AI50" i="2"/>
  <c r="AH53" i="2"/>
  <c r="AI55" i="2"/>
  <c r="AI58" i="2"/>
  <c r="AH61" i="2"/>
  <c r="AI63" i="2"/>
  <c r="AI66" i="2"/>
  <c r="AH69" i="2"/>
  <c r="AA23" i="2"/>
  <c r="AA25" i="2"/>
  <c r="AA27" i="2"/>
  <c r="AA29" i="2"/>
  <c r="AA31" i="2"/>
  <c r="AA33" i="2"/>
  <c r="AA35" i="2"/>
  <c r="AA37" i="2"/>
  <c r="AA39" i="2"/>
  <c r="AA41" i="2"/>
  <c r="AB21" i="2"/>
  <c r="AA22" i="2"/>
  <c r="AB24" i="2"/>
  <c r="AB27" i="2"/>
  <c r="AA30" i="2"/>
  <c r="AB32" i="2"/>
  <c r="AB35" i="2"/>
  <c r="AA38" i="2"/>
  <c r="AB40" i="2"/>
  <c r="AA21" i="2"/>
  <c r="AB22" i="2"/>
  <c r="AB25" i="2"/>
  <c r="AA28" i="2"/>
  <c r="AB30" i="2"/>
  <c r="AB33" i="2"/>
  <c r="AA36" i="2"/>
  <c r="AB38" i="2"/>
  <c r="AB41" i="2"/>
  <c r="AB23" i="2"/>
  <c r="AA26" i="2"/>
  <c r="AB28" i="2"/>
  <c r="AB31" i="2"/>
  <c r="AA34" i="2"/>
  <c r="AB36" i="2"/>
  <c r="AB39" i="2"/>
  <c r="AA42" i="2"/>
  <c r="AA24" i="2"/>
  <c r="AB26" i="2"/>
  <c r="AB29" i="2"/>
  <c r="AA32" i="2"/>
  <c r="AB34" i="2"/>
  <c r="AB37" i="2"/>
  <c r="AA40" i="2"/>
  <c r="AB42" i="2"/>
  <c r="Y24" i="4"/>
  <c r="AA28" i="1"/>
  <c r="AB28" i="1"/>
  <c r="AG31" i="1"/>
  <c r="AH31" i="1"/>
  <c r="AG27" i="1"/>
  <c r="AH27" i="1"/>
  <c r="AG32" i="1"/>
  <c r="AH32" i="1"/>
  <c r="AC32" i="4"/>
  <c r="AA24" i="1"/>
  <c r="Q33" i="1"/>
  <c r="AB24" i="1"/>
  <c r="AD29" i="1"/>
  <c r="AH30" i="1"/>
  <c r="AG30" i="1"/>
  <c r="AH26" i="1"/>
  <c r="AG26" i="1"/>
  <c r="G31" i="1"/>
  <c r="G67" i="1"/>
  <c r="G97" i="1"/>
  <c r="G81" i="1"/>
  <c r="G117" i="1"/>
  <c r="G118" i="1"/>
  <c r="G102" i="1"/>
  <c r="G104" i="1"/>
  <c r="G43" i="1"/>
  <c r="G27" i="1"/>
  <c r="G63" i="1"/>
  <c r="G64" i="1"/>
  <c r="G48" i="1"/>
  <c r="G32" i="1"/>
  <c r="G68" i="1"/>
  <c r="G58" i="1"/>
  <c r="G83" i="1"/>
  <c r="G119" i="1"/>
  <c r="G84" i="1"/>
  <c r="G85" i="1"/>
  <c r="G25" i="1"/>
  <c r="G62" i="1"/>
  <c r="G66" i="1"/>
  <c r="G76" i="1"/>
  <c r="G112" i="1"/>
  <c r="G121" i="1"/>
  <c r="G77" i="1"/>
  <c r="G113" i="1"/>
  <c r="G96" i="1"/>
  <c r="G115" i="1"/>
  <c r="G82" i="1"/>
  <c r="G101" i="1"/>
  <c r="G103" i="1"/>
  <c r="G86" i="1"/>
  <c r="G24" i="1"/>
  <c r="G44" i="1"/>
  <c r="G45" i="1"/>
  <c r="G40" i="1"/>
  <c r="G49" i="1"/>
  <c r="G94" i="1"/>
  <c r="G114" i="1"/>
  <c r="G79" i="1"/>
  <c r="G80" i="1"/>
  <c r="G116" i="1"/>
  <c r="G100" i="1"/>
  <c r="G120" i="1"/>
  <c r="G23" i="1"/>
  <c r="G59" i="1"/>
  <c r="G42" i="1"/>
  <c r="G61" i="1"/>
  <c r="G28" i="1"/>
  <c r="G47" i="1"/>
  <c r="G95" i="1"/>
  <c r="G60" i="1"/>
  <c r="G26" i="1"/>
  <c r="G46" i="1"/>
  <c r="G50" i="1"/>
  <c r="G78" i="1"/>
  <c r="G98" i="1"/>
  <c r="G99" i="1"/>
  <c r="G22" i="1"/>
  <c r="G29" i="1"/>
  <c r="G41" i="1"/>
  <c r="Z27" i="1"/>
  <c r="Y27" i="1"/>
  <c r="AC27" i="1" s="1"/>
  <c r="AH23" i="1"/>
  <c r="AA26" i="4"/>
  <c r="AI29" i="4"/>
  <c r="AC29" i="4"/>
  <c r="Y26" i="4"/>
  <c r="AC26" i="4" s="1"/>
  <c r="Q88" i="4"/>
  <c r="AJ23" i="4"/>
  <c r="AL28" i="4"/>
  <c r="AL33" i="4"/>
  <c r="AI108" i="5"/>
  <c r="AO115" i="5"/>
  <c r="AB171" i="5"/>
  <c r="AA78" i="5"/>
  <c r="AA80" i="5"/>
  <c r="AA82" i="5"/>
  <c r="AA84" i="5"/>
  <c r="AA86" i="5"/>
  <c r="AA88" i="5"/>
  <c r="AA90" i="5"/>
  <c r="AA92" i="5"/>
  <c r="AA94" i="5"/>
  <c r="AA96" i="5"/>
  <c r="AA98" i="5"/>
  <c r="AA100" i="5"/>
  <c r="AA102" i="5"/>
  <c r="AA104" i="5"/>
  <c r="AA106" i="5"/>
  <c r="AA77" i="5"/>
  <c r="AB79" i="5"/>
  <c r="AB82" i="5"/>
  <c r="AA85" i="5"/>
  <c r="AB87" i="5"/>
  <c r="AB90" i="5"/>
  <c r="AA93" i="5"/>
  <c r="AB95" i="5"/>
  <c r="AB98" i="5"/>
  <c r="AA101" i="5"/>
  <c r="AB103" i="5"/>
  <c r="AB106" i="5"/>
  <c r="AB108" i="5"/>
  <c r="AB110" i="5"/>
  <c r="AB112" i="5"/>
  <c r="AB114" i="5"/>
  <c r="AB116" i="5"/>
  <c r="AB118" i="5"/>
  <c r="AB120" i="5"/>
  <c r="AB122" i="5"/>
  <c r="AB124" i="5"/>
  <c r="AB126" i="5"/>
  <c r="AB78" i="5"/>
  <c r="AB81" i="5"/>
  <c r="AB85" i="5"/>
  <c r="AA89" i="5"/>
  <c r="AB92" i="5"/>
  <c r="AB96" i="5"/>
  <c r="AB99" i="5"/>
  <c r="AA103" i="5"/>
  <c r="AA107" i="5"/>
  <c r="AB109" i="5"/>
  <c r="AA112" i="5"/>
  <c r="AA115" i="5"/>
  <c r="AB117" i="5"/>
  <c r="AA120" i="5"/>
  <c r="AA123" i="5"/>
  <c r="AB125" i="5"/>
  <c r="AA81" i="5"/>
  <c r="AB86" i="5"/>
  <c r="AA91" i="5"/>
  <c r="AA95" i="5"/>
  <c r="AB100" i="5"/>
  <c r="AA105" i="5"/>
  <c r="AA109" i="5"/>
  <c r="AA113" i="5"/>
  <c r="AA116" i="5"/>
  <c r="AB119" i="5"/>
  <c r="AB123" i="5"/>
  <c r="AB80" i="5"/>
  <c r="AA87" i="5"/>
  <c r="AB93" i="5"/>
  <c r="AA99" i="5"/>
  <c r="AB105" i="5"/>
  <c r="AA111" i="5"/>
  <c r="AB115" i="5"/>
  <c r="AA121" i="5"/>
  <c r="AA125" i="5"/>
  <c r="AA79" i="5"/>
  <c r="AB88" i="5"/>
  <c r="AA97" i="5"/>
  <c r="AB104" i="5"/>
  <c r="AB111" i="5"/>
  <c r="AA118" i="5"/>
  <c r="AA124" i="5"/>
  <c r="AA83" i="5"/>
  <c r="AB89" i="5"/>
  <c r="AB97" i="5"/>
  <c r="AB107" i="5"/>
  <c r="AB113" i="5"/>
  <c r="AA119" i="5"/>
  <c r="AA126" i="5"/>
  <c r="P96" i="1"/>
  <c r="P80" i="1"/>
  <c r="P116" i="1"/>
  <c r="P100" i="1"/>
  <c r="P84" i="1"/>
  <c r="P120" i="1"/>
  <c r="L37" i="2"/>
  <c r="M31" i="2"/>
  <c r="L26" i="2"/>
  <c r="T39" i="2"/>
  <c r="T40" i="2"/>
  <c r="T38" i="2"/>
  <c r="T37" i="2"/>
  <c r="T42" i="2"/>
  <c r="T41" i="2"/>
  <c r="S22" i="2"/>
  <c r="S24" i="2"/>
  <c r="S26" i="2"/>
  <c r="S28" i="2"/>
  <c r="S30" i="2"/>
  <c r="S32" i="2"/>
  <c r="S34" i="2"/>
  <c r="S36" i="2"/>
  <c r="S39" i="2"/>
  <c r="T21" i="2"/>
  <c r="F61" i="2"/>
  <c r="Q87" i="1"/>
  <c r="L41" i="2"/>
  <c r="L36" i="2"/>
  <c r="M33" i="2"/>
  <c r="L31" i="2"/>
  <c r="L28" i="2"/>
  <c r="M25" i="2"/>
  <c r="L23" i="2"/>
  <c r="S42" i="2"/>
  <c r="S37" i="2"/>
  <c r="T34" i="2"/>
  <c r="T31" i="2"/>
  <c r="S29" i="2"/>
  <c r="T26" i="2"/>
  <c r="T23" i="2"/>
  <c r="E49" i="2"/>
  <c r="E67" i="2"/>
  <c r="F63" i="2"/>
  <c r="E61" i="2"/>
  <c r="E58" i="2"/>
  <c r="F55" i="2"/>
  <c r="E53" i="2"/>
  <c r="E50" i="2"/>
  <c r="L76" i="2"/>
  <c r="L96" i="2"/>
  <c r="M91" i="2"/>
  <c r="M88" i="2"/>
  <c r="L86" i="2"/>
  <c r="M83" i="2"/>
  <c r="M80" i="2"/>
  <c r="L78" i="2"/>
  <c r="S96" i="2"/>
  <c r="S91" i="2"/>
  <c r="T88" i="2"/>
  <c r="S86" i="2"/>
  <c r="S83" i="2"/>
  <c r="T80" i="2"/>
  <c r="S78" i="2"/>
  <c r="AA76" i="2"/>
  <c r="AP76" i="2"/>
  <c r="AI38" i="2"/>
  <c r="AI42" i="2"/>
  <c r="AI41" i="2"/>
  <c r="AI40" i="2"/>
  <c r="AH22" i="2"/>
  <c r="AH24" i="2"/>
  <c r="AH26" i="2"/>
  <c r="AH28" i="2"/>
  <c r="AH30" i="2"/>
  <c r="AH32" i="2"/>
  <c r="AH34" i="2"/>
  <c r="AH36" i="2"/>
  <c r="AH38" i="2"/>
  <c r="AH42" i="2"/>
  <c r="AH21" i="2"/>
  <c r="AI39" i="2"/>
  <c r="AB69" i="2"/>
  <c r="AA67" i="2"/>
  <c r="AB64" i="2"/>
  <c r="AB61" i="2"/>
  <c r="AA59" i="2"/>
  <c r="AB56" i="2"/>
  <c r="AB53" i="2"/>
  <c r="AA51" i="2"/>
  <c r="AA97" i="2"/>
  <c r="AA94" i="2"/>
  <c r="AB91" i="2"/>
  <c r="AA89" i="2"/>
  <c r="AA86" i="2"/>
  <c r="AB83" i="2"/>
  <c r="AA81" i="2"/>
  <c r="AA78" i="2"/>
  <c r="AH96" i="2"/>
  <c r="AH92" i="2"/>
  <c r="AH89" i="2"/>
  <c r="AI86" i="2"/>
  <c r="AH84" i="2"/>
  <c r="AH81" i="2"/>
  <c r="AI78" i="2"/>
  <c r="AO94" i="2"/>
  <c r="AO90" i="2"/>
  <c r="AP87" i="2"/>
  <c r="AO85" i="2"/>
  <c r="AO82" i="2"/>
  <c r="AP79" i="2"/>
  <c r="AO77" i="2"/>
  <c r="Z23" i="1"/>
  <c r="AD23" i="1" s="1"/>
  <c r="AA23" i="1"/>
  <c r="P23" i="1"/>
  <c r="AB25" i="1"/>
  <c r="AD25" i="1" s="1"/>
  <c r="L135" i="5"/>
  <c r="L137" i="5"/>
  <c r="L139" i="5"/>
  <c r="L141" i="5"/>
  <c r="L143" i="5"/>
  <c r="L145" i="5"/>
  <c r="L147" i="5"/>
  <c r="L149" i="5"/>
  <c r="L151" i="5"/>
  <c r="L153" i="5"/>
  <c r="L155" i="5"/>
  <c r="L157" i="5"/>
  <c r="L159" i="5"/>
  <c r="L161" i="5"/>
  <c r="L163" i="5"/>
  <c r="L165" i="5"/>
  <c r="L167" i="5"/>
  <c r="L169" i="5"/>
  <c r="L171" i="5"/>
  <c r="L173" i="5"/>
  <c r="L175" i="5"/>
  <c r="L177" i="5"/>
  <c r="L179" i="5"/>
  <c r="L181" i="5"/>
  <c r="M133" i="5"/>
  <c r="M135" i="5"/>
  <c r="L138" i="5"/>
  <c r="M140" i="5"/>
  <c r="M143" i="5"/>
  <c r="L146" i="5"/>
  <c r="M148" i="5"/>
  <c r="M151" i="5"/>
  <c r="L154" i="5"/>
  <c r="M156" i="5"/>
  <c r="M159" i="5"/>
  <c r="L162" i="5"/>
  <c r="M164" i="5"/>
  <c r="M167" i="5"/>
  <c r="L170" i="5"/>
  <c r="M172" i="5"/>
  <c r="M175" i="5"/>
  <c r="L178" i="5"/>
  <c r="M180" i="5"/>
  <c r="M134" i="5"/>
  <c r="M138" i="5"/>
  <c r="L142" i="5"/>
  <c r="M145" i="5"/>
  <c r="M149" i="5"/>
  <c r="M152" i="5"/>
  <c r="L156" i="5"/>
  <c r="L160" i="5"/>
  <c r="M163" i="5"/>
  <c r="M166" i="5"/>
  <c r="M170" i="5"/>
  <c r="L174" i="5"/>
  <c r="M177" i="5"/>
  <c r="M181" i="5"/>
  <c r="L134" i="5"/>
  <c r="M139" i="5"/>
  <c r="L144" i="5"/>
  <c r="L148" i="5"/>
  <c r="M153" i="5"/>
  <c r="L158" i="5"/>
  <c r="M162" i="5"/>
  <c r="L168" i="5"/>
  <c r="L172" i="5"/>
  <c r="M176" i="5"/>
  <c r="L182" i="5"/>
  <c r="L133" i="5"/>
  <c r="L136" i="5"/>
  <c r="M141" i="5"/>
  <c r="M147" i="5"/>
  <c r="M154" i="5"/>
  <c r="M160" i="5"/>
  <c r="L166" i="5"/>
  <c r="M173" i="5"/>
  <c r="M179" i="5"/>
  <c r="M136" i="5"/>
  <c r="M142" i="5"/>
  <c r="L150" i="5"/>
  <c r="M155" i="5"/>
  <c r="M161" i="5"/>
  <c r="M168" i="5"/>
  <c r="M174" i="5"/>
  <c r="L180" i="5"/>
  <c r="P27" i="1"/>
  <c r="S134" i="5"/>
  <c r="S136" i="5"/>
  <c r="S138" i="5"/>
  <c r="S140" i="5"/>
  <c r="S142" i="5"/>
  <c r="S144" i="5"/>
  <c r="S146" i="5"/>
  <c r="S148" i="5"/>
  <c r="S150" i="5"/>
  <c r="S152" i="5"/>
  <c r="S154" i="5"/>
  <c r="S156" i="5"/>
  <c r="S158" i="5"/>
  <c r="S160" i="5"/>
  <c r="S162" i="5"/>
  <c r="S164" i="5"/>
  <c r="S166" i="5"/>
  <c r="S168" i="5"/>
  <c r="S170" i="5"/>
  <c r="S172" i="5"/>
  <c r="S174" i="5"/>
  <c r="S176" i="5"/>
  <c r="S178" i="5"/>
  <c r="S180" i="5"/>
  <c r="S182" i="5"/>
  <c r="T134" i="5"/>
  <c r="S137" i="5"/>
  <c r="T139" i="5"/>
  <c r="T142" i="5"/>
  <c r="S145" i="5"/>
  <c r="T147" i="5"/>
  <c r="T150" i="5"/>
  <c r="S153" i="5"/>
  <c r="T155" i="5"/>
  <c r="T158" i="5"/>
  <c r="S161" i="5"/>
  <c r="T163" i="5"/>
  <c r="T166" i="5"/>
  <c r="S169" i="5"/>
  <c r="T171" i="5"/>
  <c r="T174" i="5"/>
  <c r="S177" i="5"/>
  <c r="T179" i="5"/>
  <c r="T182" i="5"/>
  <c r="T135" i="5"/>
  <c r="S139" i="5"/>
  <c r="S143" i="5"/>
  <c r="T146" i="5"/>
  <c r="T149" i="5"/>
  <c r="T153" i="5"/>
  <c r="S157" i="5"/>
  <c r="T160" i="5"/>
  <c r="T164" i="5"/>
  <c r="T167" i="5"/>
  <c r="S171" i="5"/>
  <c r="S175" i="5"/>
  <c r="T178" i="5"/>
  <c r="T181" i="5"/>
  <c r="T137" i="5"/>
  <c r="T141" i="5"/>
  <c r="S147" i="5"/>
  <c r="T151" i="5"/>
  <c r="T156" i="5"/>
  <c r="T161" i="5"/>
  <c r="T165" i="5"/>
  <c r="T170" i="5"/>
  <c r="T175" i="5"/>
  <c r="T180" i="5"/>
  <c r="T136" i="5"/>
  <c r="T143" i="5"/>
  <c r="S149" i="5"/>
  <c r="S155" i="5"/>
  <c r="T162" i="5"/>
  <c r="T168" i="5"/>
  <c r="T173" i="5"/>
  <c r="S181" i="5"/>
  <c r="T138" i="5"/>
  <c r="T144" i="5"/>
  <c r="S151" i="5"/>
  <c r="T157" i="5"/>
  <c r="S163" i="5"/>
  <c r="T169" i="5"/>
  <c r="T176" i="5"/>
  <c r="T133" i="5"/>
  <c r="AA33" i="1"/>
  <c r="P122" i="1"/>
  <c r="P86" i="1"/>
  <c r="P102" i="1"/>
  <c r="Q100" i="1"/>
  <c r="P118" i="1"/>
  <c r="AO23" i="5"/>
  <c r="AO25" i="5"/>
  <c r="AO27" i="5"/>
  <c r="AO29" i="5"/>
  <c r="AO31" i="5"/>
  <c r="AO33" i="5"/>
  <c r="AO35" i="5"/>
  <c r="AO37" i="5"/>
  <c r="AO39" i="5"/>
  <c r="AO41" i="5"/>
  <c r="AO43" i="5"/>
  <c r="AO45" i="5"/>
  <c r="AO47" i="5"/>
  <c r="AO49" i="5"/>
  <c r="AO51" i="5"/>
  <c r="AO53" i="5"/>
  <c r="AO55" i="5"/>
  <c r="AO57" i="5"/>
  <c r="AO59" i="5"/>
  <c r="AO61" i="5"/>
  <c r="AO63" i="5"/>
  <c r="AO65" i="5"/>
  <c r="AO67" i="5"/>
  <c r="AO69" i="5"/>
  <c r="AP21" i="5"/>
  <c r="AP22" i="5"/>
  <c r="AP25" i="5"/>
  <c r="AO28" i="5"/>
  <c r="AP30" i="5"/>
  <c r="AP33" i="5"/>
  <c r="AO36" i="5"/>
  <c r="AP38" i="5"/>
  <c r="AP41" i="5"/>
  <c r="AO44" i="5"/>
  <c r="AP46" i="5"/>
  <c r="AP49" i="5"/>
  <c r="AO52" i="5"/>
  <c r="AP54" i="5"/>
  <c r="AP57" i="5"/>
  <c r="AO60" i="5"/>
  <c r="AP62" i="5"/>
  <c r="AP65" i="5"/>
  <c r="AO68" i="5"/>
  <c r="AP70" i="5"/>
  <c r="AP24" i="5"/>
  <c r="AP28" i="5"/>
  <c r="AO32" i="5"/>
  <c r="AP35" i="5"/>
  <c r="AP39" i="5"/>
  <c r="AP42" i="5"/>
  <c r="AO46" i="5"/>
  <c r="AO50" i="5"/>
  <c r="AP53" i="5"/>
  <c r="AP56" i="5"/>
  <c r="AP60" i="5"/>
  <c r="AO64" i="5"/>
  <c r="AP67" i="5"/>
  <c r="AO22" i="5"/>
  <c r="AO26" i="5"/>
  <c r="AP29" i="5"/>
  <c r="AP32" i="5"/>
  <c r="AP36" i="5"/>
  <c r="AO40" i="5"/>
  <c r="AP43" i="5"/>
  <c r="AP47" i="5"/>
  <c r="AP50" i="5"/>
  <c r="AO54" i="5"/>
  <c r="AO58" i="5"/>
  <c r="AP61" i="5"/>
  <c r="AP64" i="5"/>
  <c r="AP68" i="5"/>
  <c r="P98" i="1"/>
  <c r="Q96" i="1"/>
  <c r="P114" i="1"/>
  <c r="AH22" i="5"/>
  <c r="AH24" i="5"/>
  <c r="AH26" i="5"/>
  <c r="AH28" i="5"/>
  <c r="AH30" i="5"/>
  <c r="AH32" i="5"/>
  <c r="AH34" i="5"/>
  <c r="AH36" i="5"/>
  <c r="AH38" i="5"/>
  <c r="AH40" i="5"/>
  <c r="AH42" i="5"/>
  <c r="AH44" i="5"/>
  <c r="AH46" i="5"/>
  <c r="AH48" i="5"/>
  <c r="AH50" i="5"/>
  <c r="AH52" i="5"/>
  <c r="AH54" i="5"/>
  <c r="AH56" i="5"/>
  <c r="AH58" i="5"/>
  <c r="AH60" i="5"/>
  <c r="AH62" i="5"/>
  <c r="AH64" i="5"/>
  <c r="AH66" i="5"/>
  <c r="AH68" i="5"/>
  <c r="AH70" i="5"/>
  <c r="AH21" i="5"/>
  <c r="AI24" i="5"/>
  <c r="AH27" i="5"/>
  <c r="AI29" i="5"/>
  <c r="AI32" i="5"/>
  <c r="AH35" i="5"/>
  <c r="AI37" i="5"/>
  <c r="AI40" i="5"/>
  <c r="AH43" i="5"/>
  <c r="AI45" i="5"/>
  <c r="AI48" i="5"/>
  <c r="AH51" i="5"/>
  <c r="AI53" i="5"/>
  <c r="AI56" i="5"/>
  <c r="AH59" i="5"/>
  <c r="AI61" i="5"/>
  <c r="AI64" i="5"/>
  <c r="AH67" i="5"/>
  <c r="AI69" i="5"/>
  <c r="AI21" i="5"/>
  <c r="AI22" i="5"/>
  <c r="AI25" i="5"/>
  <c r="AH29" i="5"/>
  <c r="AH33" i="5"/>
  <c r="AI36" i="5"/>
  <c r="AI39" i="5"/>
  <c r="H12" i="5" s="1"/>
  <c r="AI43" i="5"/>
  <c r="AH47" i="5"/>
  <c r="AI50" i="5"/>
  <c r="AI54" i="5"/>
  <c r="AI57" i="5"/>
  <c r="AH61" i="5"/>
  <c r="AH65" i="5"/>
  <c r="AI68" i="5"/>
  <c r="AH23" i="5"/>
  <c r="AI26" i="5"/>
  <c r="AI30" i="5"/>
  <c r="AI33" i="5"/>
  <c r="AH37" i="5"/>
  <c r="AH41" i="5"/>
  <c r="AI44" i="5"/>
  <c r="AI47" i="5"/>
  <c r="AI51" i="5"/>
  <c r="AH55" i="5"/>
  <c r="AI58" i="5"/>
  <c r="AI62" i="5"/>
  <c r="AI65" i="5"/>
  <c r="AH69" i="5"/>
  <c r="AD27" i="4"/>
  <c r="Q70" i="4"/>
  <c r="Z30" i="4"/>
  <c r="AA28" i="4"/>
  <c r="P59" i="4"/>
  <c r="Z24" i="4" s="1"/>
  <c r="Q59" i="4"/>
  <c r="Q84" i="4"/>
  <c r="P84" i="4"/>
  <c r="Q80" i="4"/>
  <c r="P80" i="4"/>
  <c r="AJ25" i="4"/>
  <c r="P98" i="4"/>
  <c r="Q98" i="4"/>
  <c r="Q114" i="4"/>
  <c r="P114" i="4"/>
  <c r="Q118" i="4"/>
  <c r="AJ29" i="4" s="1"/>
  <c r="P118" i="4"/>
  <c r="AH29" i="4" s="1"/>
  <c r="AL29" i="4" s="1"/>
  <c r="P120" i="4"/>
  <c r="C15" i="4"/>
  <c r="C16" i="4"/>
  <c r="AO21" i="5"/>
  <c r="AI70" i="5"/>
  <c r="AH63" i="5"/>
  <c r="AI55" i="5"/>
  <c r="AH49" i="5"/>
  <c r="AI41" i="5"/>
  <c r="AI34" i="5"/>
  <c r="AI27" i="5"/>
  <c r="AP69" i="5"/>
  <c r="AO62" i="5"/>
  <c r="AP55" i="5"/>
  <c r="AO48" i="5"/>
  <c r="AP40" i="5"/>
  <c r="AO34" i="5"/>
  <c r="AP26" i="5"/>
  <c r="S173" i="5"/>
  <c r="T159" i="5"/>
  <c r="T148" i="5"/>
  <c r="S135" i="5"/>
  <c r="M171" i="5"/>
  <c r="M158" i="5"/>
  <c r="M146" i="5"/>
  <c r="AB77" i="5"/>
  <c r="AA117" i="5"/>
  <c r="AB102" i="5"/>
  <c r="AB84" i="5"/>
  <c r="AI118" i="5"/>
  <c r="AI99" i="5"/>
  <c r="AP125" i="5"/>
  <c r="AP104" i="5"/>
  <c r="AA133" i="5"/>
  <c r="AA154" i="5"/>
  <c r="M93" i="2"/>
  <c r="Q71" i="1"/>
  <c r="F38" i="2"/>
  <c r="F42" i="2"/>
  <c r="F41" i="2"/>
  <c r="F39" i="2"/>
  <c r="F40" i="2"/>
  <c r="E23" i="2"/>
  <c r="E25" i="2"/>
  <c r="E27" i="2"/>
  <c r="E29" i="2"/>
  <c r="E31" i="2"/>
  <c r="E33" i="2"/>
  <c r="E35" i="2"/>
  <c r="E37" i="2"/>
  <c r="E41" i="2"/>
  <c r="L39" i="2"/>
  <c r="M35" i="2"/>
  <c r="L33" i="2"/>
  <c r="L30" i="2"/>
  <c r="M27" i="2"/>
  <c r="L25" i="2"/>
  <c r="S41" i="2"/>
  <c r="T36" i="2"/>
  <c r="T33" i="2"/>
  <c r="S31" i="2"/>
  <c r="T28" i="2"/>
  <c r="T25" i="2"/>
  <c r="S23" i="2"/>
  <c r="F49" i="2"/>
  <c r="M65" i="2"/>
  <c r="M69" i="2"/>
  <c r="M70" i="2"/>
  <c r="M67" i="2"/>
  <c r="M66" i="2"/>
  <c r="L50" i="2"/>
  <c r="L52" i="2"/>
  <c r="L54" i="2"/>
  <c r="L56" i="2"/>
  <c r="L58" i="2"/>
  <c r="L60" i="2"/>
  <c r="L62" i="2"/>
  <c r="L64" i="2"/>
  <c r="L67" i="2"/>
  <c r="L49" i="2"/>
  <c r="E66" i="2"/>
  <c r="E63" i="2"/>
  <c r="E60" i="2"/>
  <c r="F57" i="2"/>
  <c r="E55" i="2"/>
  <c r="M76" i="2"/>
  <c r="L95" i="2"/>
  <c r="M90" i="2"/>
  <c r="L88" i="2"/>
  <c r="M85" i="2"/>
  <c r="M82" i="2"/>
  <c r="L80" i="2"/>
  <c r="S94" i="2"/>
  <c r="T90" i="2"/>
  <c r="S88" i="2"/>
  <c r="S85" i="2"/>
  <c r="T82" i="2"/>
  <c r="S80" i="2"/>
  <c r="AI21" i="2"/>
  <c r="AB76" i="2"/>
  <c r="AH41" i="2"/>
  <c r="AH37" i="2"/>
  <c r="AI34" i="2"/>
  <c r="AI31" i="2"/>
  <c r="AH29" i="2"/>
  <c r="AI26" i="2"/>
  <c r="AI23" i="2"/>
  <c r="AP23" i="2"/>
  <c r="AP25" i="2"/>
  <c r="AP27" i="2"/>
  <c r="AP29" i="2"/>
  <c r="AP31" i="2"/>
  <c r="AP33" i="2"/>
  <c r="AP35" i="2"/>
  <c r="AP37" i="2"/>
  <c r="AP39" i="2"/>
  <c r="AP41" i="2"/>
  <c r="AP68" i="2"/>
  <c r="AP67" i="2"/>
  <c r="AP70" i="2"/>
  <c r="AP65" i="2"/>
  <c r="AP69" i="2"/>
  <c r="AP50" i="2"/>
  <c r="AP52" i="2"/>
  <c r="AP54" i="2"/>
  <c r="AP56" i="2"/>
  <c r="AP58" i="2"/>
  <c r="AP60" i="2"/>
  <c r="AP62" i="2"/>
  <c r="AP64" i="2"/>
  <c r="AO68" i="2"/>
  <c r="AO49" i="2"/>
  <c r="AA69" i="2"/>
  <c r="AB66" i="2"/>
  <c r="AB63" i="2"/>
  <c r="AA61" i="2"/>
  <c r="AB58" i="2"/>
  <c r="AB55" i="2"/>
  <c r="AA53" i="2"/>
  <c r="AA96" i="2"/>
  <c r="AB93" i="2"/>
  <c r="AA91" i="2"/>
  <c r="AA88" i="2"/>
  <c r="AB85" i="2"/>
  <c r="AA83" i="2"/>
  <c r="AA80" i="2"/>
  <c r="AH95" i="2"/>
  <c r="AH91" i="2"/>
  <c r="AI88" i="2"/>
  <c r="AH86" i="2"/>
  <c r="AH83" i="2"/>
  <c r="AI80" i="2"/>
  <c r="AO92" i="2"/>
  <c r="AP89" i="2"/>
  <c r="AO87" i="2"/>
  <c r="AO84" i="2"/>
  <c r="AP81" i="2"/>
  <c r="AO79" i="2"/>
  <c r="E78" i="5"/>
  <c r="E80" i="5"/>
  <c r="E82" i="5"/>
  <c r="E84" i="5"/>
  <c r="E86" i="5"/>
  <c r="E88" i="5"/>
  <c r="E90" i="5"/>
  <c r="E92" i="5"/>
  <c r="E94" i="5"/>
  <c r="E96" i="5"/>
  <c r="E98" i="5"/>
  <c r="E100" i="5"/>
  <c r="E102" i="5"/>
  <c r="E104" i="5"/>
  <c r="E106" i="5"/>
  <c r="E108" i="5"/>
  <c r="E110" i="5"/>
  <c r="E112" i="5"/>
  <c r="E114" i="5"/>
  <c r="E116" i="5"/>
  <c r="E118" i="5"/>
  <c r="E120" i="5"/>
  <c r="E122" i="5"/>
  <c r="E124" i="5"/>
  <c r="E126" i="5"/>
  <c r="F77" i="5"/>
  <c r="F79" i="5"/>
  <c r="F82" i="5"/>
  <c r="E85" i="5"/>
  <c r="F87" i="5"/>
  <c r="F90" i="5"/>
  <c r="E93" i="5"/>
  <c r="F95" i="5"/>
  <c r="F98" i="5"/>
  <c r="E101" i="5"/>
  <c r="F103" i="5"/>
  <c r="F106" i="5"/>
  <c r="E109" i="5"/>
  <c r="F111" i="5"/>
  <c r="F114" i="5"/>
  <c r="E117" i="5"/>
  <c r="F119" i="5"/>
  <c r="F122" i="5"/>
  <c r="E125" i="5"/>
  <c r="F80" i="5"/>
  <c r="F83" i="5"/>
  <c r="E87" i="5"/>
  <c r="E91" i="5"/>
  <c r="F94" i="5"/>
  <c r="F97" i="5"/>
  <c r="F101" i="5"/>
  <c r="E105" i="5"/>
  <c r="F108" i="5"/>
  <c r="F112" i="5"/>
  <c r="F115" i="5"/>
  <c r="E119" i="5"/>
  <c r="E123" i="5"/>
  <c r="F126" i="5"/>
  <c r="E81" i="5"/>
  <c r="F84" i="5"/>
  <c r="F88" i="5"/>
  <c r="F91" i="5"/>
  <c r="E95" i="5"/>
  <c r="E99" i="5"/>
  <c r="F102" i="5"/>
  <c r="F105" i="5"/>
  <c r="F109" i="5"/>
  <c r="E113" i="5"/>
  <c r="F116" i="5"/>
  <c r="F120" i="5"/>
  <c r="F123" i="5"/>
  <c r="Y25" i="1"/>
  <c r="AC25" i="1" s="1"/>
  <c r="Q51" i="1"/>
  <c r="Q35" i="1"/>
  <c r="Q43" i="1"/>
  <c r="P43" i="1"/>
  <c r="Z26" i="1" s="1"/>
  <c r="Y29" i="1"/>
  <c r="AC29" i="1" s="1"/>
  <c r="Q47" i="1"/>
  <c r="P47" i="1"/>
  <c r="Y30" i="1" s="1"/>
  <c r="P68" i="1"/>
  <c r="Z33" i="1" s="1"/>
  <c r="AD33" i="1" s="1"/>
  <c r="P112" i="1"/>
  <c r="Q112" i="1"/>
  <c r="Q124" i="1" s="1"/>
  <c r="AA23" i="5"/>
  <c r="AA25" i="5"/>
  <c r="AA27" i="5"/>
  <c r="AA29" i="5"/>
  <c r="AA31" i="5"/>
  <c r="AA33" i="5"/>
  <c r="AA35" i="5"/>
  <c r="AA37" i="5"/>
  <c r="AA39" i="5"/>
  <c r="AA41" i="5"/>
  <c r="AA43" i="5"/>
  <c r="AA45" i="5"/>
  <c r="AA47" i="5"/>
  <c r="AA49" i="5"/>
  <c r="AA51" i="5"/>
  <c r="AA53" i="5"/>
  <c r="AA55" i="5"/>
  <c r="AA57" i="5"/>
  <c r="AA59" i="5"/>
  <c r="AA61" i="5"/>
  <c r="AA63" i="5"/>
  <c r="AA65" i="5"/>
  <c r="AA67" i="5"/>
  <c r="AA69" i="5"/>
  <c r="AB23" i="5"/>
  <c r="AA26" i="5"/>
  <c r="AB28" i="5"/>
  <c r="AB31" i="5"/>
  <c r="AA34" i="5"/>
  <c r="AB36" i="5"/>
  <c r="AB39" i="5"/>
  <c r="AA42" i="5"/>
  <c r="AB44" i="5"/>
  <c r="AB47" i="5"/>
  <c r="AA50" i="5"/>
  <c r="AB52" i="5"/>
  <c r="AB55" i="5"/>
  <c r="AA58" i="5"/>
  <c r="AB60" i="5"/>
  <c r="AB63" i="5"/>
  <c r="AA66" i="5"/>
  <c r="AB68" i="5"/>
  <c r="AB22" i="5"/>
  <c r="AB26" i="5"/>
  <c r="AA30" i="5"/>
  <c r="AB33" i="5"/>
  <c r="AB37" i="5"/>
  <c r="AB40" i="5"/>
  <c r="AA44" i="5"/>
  <c r="AA48" i="5"/>
  <c r="AB51" i="5"/>
  <c r="AB54" i="5"/>
  <c r="AB58" i="5"/>
  <c r="AA62" i="5"/>
  <c r="AB65" i="5"/>
  <c r="AB69" i="5"/>
  <c r="AA21" i="5"/>
  <c r="AA24" i="5"/>
  <c r="AB27" i="5"/>
  <c r="AB30" i="5"/>
  <c r="AB34" i="5"/>
  <c r="AA38" i="5"/>
  <c r="AB41" i="5"/>
  <c r="AB45" i="5"/>
  <c r="AB48" i="5"/>
  <c r="AA52" i="5"/>
  <c r="AA56" i="5"/>
  <c r="AB59" i="5"/>
  <c r="AB62" i="5"/>
  <c r="AB66" i="5"/>
  <c r="AA70" i="5"/>
  <c r="P119" i="1"/>
  <c r="P83" i="1"/>
  <c r="AO134" i="5"/>
  <c r="AO136" i="5"/>
  <c r="AO138" i="5"/>
  <c r="AO140" i="5"/>
  <c r="AO142" i="5"/>
  <c r="AO144" i="5"/>
  <c r="AO146" i="5"/>
  <c r="AO148" i="5"/>
  <c r="AO150" i="5"/>
  <c r="AO152" i="5"/>
  <c r="AO154" i="5"/>
  <c r="AO156" i="5"/>
  <c r="AO158" i="5"/>
  <c r="AO160" i="5"/>
  <c r="AO162" i="5"/>
  <c r="AO164" i="5"/>
  <c r="AO166" i="5"/>
  <c r="AO168" i="5"/>
  <c r="AO170" i="5"/>
  <c r="AO172" i="5"/>
  <c r="AO174" i="5"/>
  <c r="AO176" i="5"/>
  <c r="AO178" i="5"/>
  <c r="AO180" i="5"/>
  <c r="AO182" i="5"/>
  <c r="AP135" i="5"/>
  <c r="AP138" i="5"/>
  <c r="AO141" i="5"/>
  <c r="AP143" i="5"/>
  <c r="AP146" i="5"/>
  <c r="AO149" i="5"/>
  <c r="AP151" i="5"/>
  <c r="AP154" i="5"/>
  <c r="AO157" i="5"/>
  <c r="AP159" i="5"/>
  <c r="AP162" i="5"/>
  <c r="AO165" i="5"/>
  <c r="AP167" i="5"/>
  <c r="AP170" i="5"/>
  <c r="AO173" i="5"/>
  <c r="AP175" i="5"/>
  <c r="AP178" i="5"/>
  <c r="AO181" i="5"/>
  <c r="AP134" i="5"/>
  <c r="AP137" i="5"/>
  <c r="AP141" i="5"/>
  <c r="AO145" i="5"/>
  <c r="AP148" i="5"/>
  <c r="AP152" i="5"/>
  <c r="AP155" i="5"/>
  <c r="AO159" i="5"/>
  <c r="AO163" i="5"/>
  <c r="AP166" i="5"/>
  <c r="AP169" i="5"/>
  <c r="AP173" i="5"/>
  <c r="AO177" i="5"/>
  <c r="AP180" i="5"/>
  <c r="AO139" i="5"/>
  <c r="AO143" i="5"/>
  <c r="AP147" i="5"/>
  <c r="AO153" i="5"/>
  <c r="AP157" i="5"/>
  <c r="AP161" i="5"/>
  <c r="AO167" i="5"/>
  <c r="AP171" i="5"/>
  <c r="AP176" i="5"/>
  <c r="AP181" i="5"/>
  <c r="AO135" i="5"/>
  <c r="AP140" i="5"/>
  <c r="AO147" i="5"/>
  <c r="AP153" i="5"/>
  <c r="AP160" i="5"/>
  <c r="AP165" i="5"/>
  <c r="AP172" i="5"/>
  <c r="AO179" i="5"/>
  <c r="AO137" i="5"/>
  <c r="AP145" i="5"/>
  <c r="AO155" i="5"/>
  <c r="AP163" i="5"/>
  <c r="AO171" i="5"/>
  <c r="AP179" i="5"/>
  <c r="AP133" i="5"/>
  <c r="AP139" i="5"/>
  <c r="AP150" i="5"/>
  <c r="AO161" i="5"/>
  <c r="AP174" i="5"/>
  <c r="AO133" i="5"/>
  <c r="AP136" i="5"/>
  <c r="AO151" i="5"/>
  <c r="AP168" i="5"/>
  <c r="AP182" i="5"/>
  <c r="AP156" i="5"/>
  <c r="AO175" i="5"/>
  <c r="AP142" i="5"/>
  <c r="AP158" i="5"/>
  <c r="AP177" i="5"/>
  <c r="AG28" i="1"/>
  <c r="P99" i="1"/>
  <c r="P115" i="1"/>
  <c r="P79" i="1"/>
  <c r="Q123" i="1"/>
  <c r="AH135" i="5"/>
  <c r="AH137" i="5"/>
  <c r="AH139" i="5"/>
  <c r="AH141" i="5"/>
  <c r="AH143" i="5"/>
  <c r="AH145" i="5"/>
  <c r="AH147" i="5"/>
  <c r="AH149" i="5"/>
  <c r="AH151" i="5"/>
  <c r="AH153" i="5"/>
  <c r="AI134" i="5"/>
  <c r="AI137" i="5"/>
  <c r="AH140" i="5"/>
  <c r="AI142" i="5"/>
  <c r="AI145" i="5"/>
  <c r="AH148" i="5"/>
  <c r="AI150" i="5"/>
  <c r="AI153" i="5"/>
  <c r="AI155" i="5"/>
  <c r="AI157" i="5"/>
  <c r="AI159" i="5"/>
  <c r="AI161" i="5"/>
  <c r="AI163" i="5"/>
  <c r="AI165" i="5"/>
  <c r="AI167" i="5"/>
  <c r="AI169" i="5"/>
  <c r="AI171" i="5"/>
  <c r="AI173" i="5"/>
  <c r="AI175" i="5"/>
  <c r="AI177" i="5"/>
  <c r="AI179" i="5"/>
  <c r="AI181" i="5"/>
  <c r="AH133" i="5"/>
  <c r="AI135" i="5"/>
  <c r="AI138" i="5"/>
  <c r="AH142" i="5"/>
  <c r="AH146" i="5"/>
  <c r="AI149" i="5"/>
  <c r="AI152" i="5"/>
  <c r="AH156" i="5"/>
  <c r="AI158" i="5"/>
  <c r="AH161" i="5"/>
  <c r="AH164" i="5"/>
  <c r="AI166" i="5"/>
  <c r="AH169" i="5"/>
  <c r="AH172" i="5"/>
  <c r="AI174" i="5"/>
  <c r="AH177" i="5"/>
  <c r="AH180" i="5"/>
  <c r="AI182" i="5"/>
  <c r="AI133" i="5"/>
  <c r="AI136" i="5"/>
  <c r="AI141" i="5"/>
  <c r="AI146" i="5"/>
  <c r="AI151" i="5"/>
  <c r="AH155" i="5"/>
  <c r="AH159" i="5"/>
  <c r="AI162" i="5"/>
  <c r="AH166" i="5"/>
  <c r="AH170" i="5"/>
  <c r="AH173" i="5"/>
  <c r="AI176" i="5"/>
  <c r="AI180" i="5"/>
  <c r="AH136" i="5"/>
  <c r="AI143" i="5"/>
  <c r="AI148" i="5"/>
  <c r="AI154" i="5"/>
  <c r="AH160" i="5"/>
  <c r="AI164" i="5"/>
  <c r="AI168" i="5"/>
  <c r="AH174" i="5"/>
  <c r="AI178" i="5"/>
  <c r="AI139" i="5"/>
  <c r="AI147" i="5"/>
  <c r="AI156" i="5"/>
  <c r="AH162" i="5"/>
  <c r="AH168" i="5"/>
  <c r="AH175" i="5"/>
  <c r="AH181" i="5"/>
  <c r="AH134" i="5"/>
  <c r="AI144" i="5"/>
  <c r="AH157" i="5"/>
  <c r="AH165" i="5"/>
  <c r="AI172" i="5"/>
  <c r="AH182" i="5"/>
  <c r="AH150" i="5"/>
  <c r="AI160" i="5"/>
  <c r="AH171" i="5"/>
  <c r="AH144" i="5"/>
  <c r="AH163" i="5"/>
  <c r="AH178" i="5"/>
  <c r="AH152" i="5"/>
  <c r="AH167" i="5"/>
  <c r="AH179" i="5"/>
  <c r="AG24" i="1"/>
  <c r="P95" i="1"/>
  <c r="C15" i="1"/>
  <c r="P49" i="1"/>
  <c r="Y32" i="1" s="1"/>
  <c r="AC32" i="1" s="1"/>
  <c r="P103" i="1"/>
  <c r="AF32" i="1" s="1"/>
  <c r="AJ32" i="1" s="1"/>
  <c r="E16" i="4"/>
  <c r="E15" i="4"/>
  <c r="AA23" i="4"/>
  <c r="AI25" i="4"/>
  <c r="AI28" i="4"/>
  <c r="AK28" i="4" s="1"/>
  <c r="AG33" i="4"/>
  <c r="AK33" i="4" s="1"/>
  <c r="Q105" i="4"/>
  <c r="Q107" i="4"/>
  <c r="P32" i="4"/>
  <c r="AB26" i="4"/>
  <c r="AB24" i="4"/>
  <c r="Q61" i="4"/>
  <c r="P61" i="4"/>
  <c r="P63" i="4"/>
  <c r="Y28" i="4" s="1"/>
  <c r="AC28" i="4" s="1"/>
  <c r="Q65" i="4"/>
  <c r="P65" i="4"/>
  <c r="Y30" i="4" s="1"/>
  <c r="P76" i="4"/>
  <c r="P83" i="4"/>
  <c r="Q83" i="4"/>
  <c r="Q79" i="4"/>
  <c r="Q112" i="4"/>
  <c r="AI23" i="4" s="1"/>
  <c r="E133" i="5"/>
  <c r="AA68" i="5"/>
  <c r="AB61" i="5"/>
  <c r="AA54" i="5"/>
  <c r="AB46" i="5"/>
  <c r="AA40" i="5"/>
  <c r="AB32" i="5"/>
  <c r="AB25" i="5"/>
  <c r="AI67" i="5"/>
  <c r="AI60" i="5"/>
  <c r="AH53" i="5"/>
  <c r="AI46" i="5"/>
  <c r="AH39" i="5"/>
  <c r="AI31" i="5"/>
  <c r="AH25" i="5"/>
  <c r="AP66" i="5"/>
  <c r="AP59" i="5"/>
  <c r="AP52" i="5"/>
  <c r="AP45" i="5"/>
  <c r="AO38" i="5"/>
  <c r="AP31" i="5"/>
  <c r="AO24" i="5"/>
  <c r="F121" i="5"/>
  <c r="E115" i="5"/>
  <c r="F107" i="5"/>
  <c r="F100" i="5"/>
  <c r="F93" i="5"/>
  <c r="G9" i="5" s="1"/>
  <c r="F86" i="5"/>
  <c r="E79" i="5"/>
  <c r="F170" i="5"/>
  <c r="F158" i="5"/>
  <c r="S133" i="5"/>
  <c r="T172" i="5"/>
  <c r="S159" i="5"/>
  <c r="T145" i="5"/>
  <c r="M182" i="5"/>
  <c r="M169" i="5"/>
  <c r="M157" i="5"/>
  <c r="M144" i="5"/>
  <c r="AO77" i="5"/>
  <c r="AA114" i="5"/>
  <c r="AB101" i="5"/>
  <c r="AB83" i="5"/>
  <c r="AI114" i="5"/>
  <c r="AO123" i="5"/>
  <c r="AA180" i="5"/>
  <c r="AI170" i="5"/>
  <c r="AH138" i="5"/>
  <c r="AP144" i="5"/>
  <c r="M68" i="2"/>
  <c r="M38" i="2"/>
  <c r="M42" i="2"/>
  <c r="M39" i="2"/>
  <c r="M41" i="2"/>
  <c r="M37" i="2"/>
  <c r="M40" i="2"/>
  <c r="M22" i="2"/>
  <c r="M24" i="2"/>
  <c r="M26" i="2"/>
  <c r="M28" i="2"/>
  <c r="M30" i="2"/>
  <c r="M32" i="2"/>
  <c r="M34" i="2"/>
  <c r="M36" i="2"/>
  <c r="L40" i="2"/>
  <c r="L21" i="2"/>
  <c r="M92" i="2"/>
  <c r="M96" i="2"/>
  <c r="M94" i="2"/>
  <c r="M97" i="2"/>
  <c r="M95" i="2"/>
  <c r="L77" i="2"/>
  <c r="L79" i="2"/>
  <c r="L81" i="2"/>
  <c r="L83" i="2"/>
  <c r="L85" i="2"/>
  <c r="L87" i="2"/>
  <c r="L89" i="2"/>
  <c r="L91" i="2"/>
  <c r="L94" i="2"/>
  <c r="T94" i="2"/>
  <c r="T95" i="2"/>
  <c r="T92" i="2"/>
  <c r="T93" i="2"/>
  <c r="T97" i="2"/>
  <c r="T96" i="2"/>
  <c r="T77" i="2"/>
  <c r="T79" i="2"/>
  <c r="T81" i="2"/>
  <c r="T83" i="2"/>
  <c r="T85" i="2"/>
  <c r="T87" i="2"/>
  <c r="T89" i="2"/>
  <c r="T91" i="2"/>
  <c r="S95" i="2"/>
  <c r="T76" i="2"/>
  <c r="AA50" i="2"/>
  <c r="AA52" i="2"/>
  <c r="AA54" i="2"/>
  <c r="AA56" i="2"/>
  <c r="AA58" i="2"/>
  <c r="AA60" i="2"/>
  <c r="AA62" i="2"/>
  <c r="AA64" i="2"/>
  <c r="AA66" i="2"/>
  <c r="AA68" i="2"/>
  <c r="AA70" i="2"/>
  <c r="AA49" i="2"/>
  <c r="D15" i="1"/>
  <c r="D16" i="1"/>
  <c r="AC23" i="1"/>
  <c r="AB134" i="5"/>
  <c r="AB136" i="5"/>
  <c r="AB138" i="5"/>
  <c r="AB140" i="5"/>
  <c r="AB142" i="5"/>
  <c r="AB144" i="5"/>
  <c r="AB146" i="5"/>
  <c r="AB148" i="5"/>
  <c r="AB150" i="5"/>
  <c r="AB152" i="5"/>
  <c r="AB154" i="5"/>
  <c r="AB156" i="5"/>
  <c r="AB158" i="5"/>
  <c r="AB160" i="5"/>
  <c r="AB162" i="5"/>
  <c r="AB164" i="5"/>
  <c r="AB166" i="5"/>
  <c r="AB168" i="5"/>
  <c r="AB170" i="5"/>
  <c r="AB172" i="5"/>
  <c r="AB174" i="5"/>
  <c r="AB176" i="5"/>
  <c r="AB178" i="5"/>
  <c r="AB180" i="5"/>
  <c r="AB182" i="5"/>
  <c r="AA136" i="5"/>
  <c r="AA139" i="5"/>
  <c r="AB141" i="5"/>
  <c r="AA144" i="5"/>
  <c r="AA147" i="5"/>
  <c r="AB149" i="5"/>
  <c r="AA152" i="5"/>
  <c r="AA155" i="5"/>
  <c r="AB157" i="5"/>
  <c r="AA160" i="5"/>
  <c r="AA163" i="5"/>
  <c r="AB165" i="5"/>
  <c r="AA168" i="5"/>
  <c r="AA171" i="5"/>
  <c r="AB173" i="5"/>
  <c r="AA176" i="5"/>
  <c r="AA179" i="5"/>
  <c r="AB181" i="5"/>
  <c r="AA135" i="5"/>
  <c r="AA138" i="5"/>
  <c r="AA142" i="5"/>
  <c r="AB145" i="5"/>
  <c r="AA149" i="5"/>
  <c r="AA153" i="5"/>
  <c r="AA156" i="5"/>
  <c r="AB159" i="5"/>
  <c r="AB163" i="5"/>
  <c r="AA167" i="5"/>
  <c r="AA170" i="5"/>
  <c r="AA174" i="5"/>
  <c r="AB177" i="5"/>
  <c r="AA181" i="5"/>
  <c r="AB133" i="5"/>
  <c r="AA134" i="5"/>
  <c r="AB139" i="5"/>
  <c r="AB143" i="5"/>
  <c r="AA148" i="5"/>
  <c r="AB153" i="5"/>
  <c r="AA158" i="5"/>
  <c r="AA162" i="5"/>
  <c r="AB167" i="5"/>
  <c r="AA172" i="5"/>
  <c r="AA177" i="5"/>
  <c r="AA182" i="5"/>
  <c r="AB137" i="5"/>
  <c r="AA145" i="5"/>
  <c r="AA151" i="5"/>
  <c r="AA157" i="5"/>
  <c r="AA164" i="5"/>
  <c r="AB169" i="5"/>
  <c r="AB175" i="5"/>
  <c r="AA141" i="5"/>
  <c r="AA150" i="5"/>
  <c r="AA159" i="5"/>
  <c r="AA166" i="5"/>
  <c r="AA175" i="5"/>
  <c r="AB135" i="5"/>
  <c r="AA146" i="5"/>
  <c r="AB155" i="5"/>
  <c r="AA169" i="5"/>
  <c r="AB179" i="5"/>
  <c r="AA143" i="5"/>
  <c r="AA161" i="5"/>
  <c r="AA173" i="5"/>
  <c r="AB147" i="5"/>
  <c r="AB161" i="5"/>
  <c r="AA178" i="5"/>
  <c r="AG29" i="1"/>
  <c r="AO78" i="5"/>
  <c r="AO80" i="5"/>
  <c r="AO82" i="5"/>
  <c r="AO84" i="5"/>
  <c r="AO86" i="5"/>
  <c r="AO88" i="5"/>
  <c r="AO90" i="5"/>
  <c r="AO92" i="5"/>
  <c r="AO94" i="5"/>
  <c r="AO96" i="5"/>
  <c r="AO98" i="5"/>
  <c r="AO100" i="5"/>
  <c r="AO102" i="5"/>
  <c r="AO104" i="5"/>
  <c r="AO106" i="5"/>
  <c r="AO108" i="5"/>
  <c r="AO110" i="5"/>
  <c r="AO112" i="5"/>
  <c r="AO114" i="5"/>
  <c r="AO116" i="5"/>
  <c r="AO118" i="5"/>
  <c r="AO120" i="5"/>
  <c r="AO122" i="5"/>
  <c r="AO124" i="5"/>
  <c r="AO126" i="5"/>
  <c r="AP78" i="5"/>
  <c r="AO81" i="5"/>
  <c r="AP83" i="5"/>
  <c r="AP86" i="5"/>
  <c r="AO89" i="5"/>
  <c r="AP91" i="5"/>
  <c r="AP94" i="5"/>
  <c r="AP79" i="5"/>
  <c r="AO83" i="5"/>
  <c r="AO87" i="5"/>
  <c r="AP90" i="5"/>
  <c r="AP93" i="5"/>
  <c r="AO97" i="5"/>
  <c r="AP99" i="5"/>
  <c r="AP102" i="5"/>
  <c r="AO105" i="5"/>
  <c r="AP107" i="5"/>
  <c r="AP110" i="5"/>
  <c r="AO113" i="5"/>
  <c r="AP115" i="5"/>
  <c r="AP118" i="5"/>
  <c r="AO121" i="5"/>
  <c r="AP123" i="5"/>
  <c r="AP126" i="5"/>
  <c r="AP82" i="5"/>
  <c r="AP87" i="5"/>
  <c r="AP92" i="5"/>
  <c r="AP96" i="5"/>
  <c r="AP100" i="5"/>
  <c r="AP103" i="5"/>
  <c r="AO107" i="5"/>
  <c r="AO111" i="5"/>
  <c r="AP114" i="5"/>
  <c r="AP117" i="5"/>
  <c r="AP121" i="5"/>
  <c r="AO125" i="5"/>
  <c r="AP80" i="5"/>
  <c r="AP85" i="5"/>
  <c r="AO93" i="5"/>
  <c r="AP98" i="5"/>
  <c r="AO103" i="5"/>
  <c r="AP108" i="5"/>
  <c r="AP112" i="5"/>
  <c r="AO117" i="5"/>
  <c r="AP122" i="5"/>
  <c r="AP84" i="5"/>
  <c r="AO91" i="5"/>
  <c r="AO99" i="5"/>
  <c r="AP105" i="5"/>
  <c r="AP111" i="5"/>
  <c r="AO119" i="5"/>
  <c r="AP124" i="5"/>
  <c r="AP77" i="5"/>
  <c r="AP81" i="5"/>
  <c r="AO95" i="5"/>
  <c r="AP101" i="5"/>
  <c r="AP109" i="5"/>
  <c r="AP119" i="5"/>
  <c r="AO79" i="5"/>
  <c r="AP95" i="5"/>
  <c r="AP106" i="5"/>
  <c r="AP116" i="5"/>
  <c r="AO85" i="5"/>
  <c r="AP97" i="5"/>
  <c r="AO109" i="5"/>
  <c r="AP120" i="5"/>
  <c r="AG25" i="1"/>
  <c r="AH79" i="5"/>
  <c r="AH81" i="5"/>
  <c r="AH83" i="5"/>
  <c r="AH85" i="5"/>
  <c r="AH87" i="5"/>
  <c r="AH89" i="5"/>
  <c r="AH91" i="5"/>
  <c r="AH93" i="5"/>
  <c r="AH95" i="5"/>
  <c r="AH97" i="5"/>
  <c r="AH99" i="5"/>
  <c r="AH101" i="5"/>
  <c r="AH103" i="5"/>
  <c r="AH105" i="5"/>
  <c r="AH107" i="5"/>
  <c r="AH109" i="5"/>
  <c r="AH111" i="5"/>
  <c r="AH113" i="5"/>
  <c r="AH115" i="5"/>
  <c r="AH117" i="5"/>
  <c r="AH119" i="5"/>
  <c r="AH121" i="5"/>
  <c r="AH123" i="5"/>
  <c r="AH125" i="5"/>
  <c r="AH80" i="5"/>
  <c r="AI82" i="5"/>
  <c r="AI85" i="5"/>
  <c r="AH88" i="5"/>
  <c r="AI90" i="5"/>
  <c r="AI93" i="5"/>
  <c r="AH96" i="5"/>
  <c r="AI98" i="5"/>
  <c r="AI101" i="5"/>
  <c r="AH104" i="5"/>
  <c r="AI79" i="5"/>
  <c r="AI83" i="5"/>
  <c r="AI86" i="5"/>
  <c r="AH90" i="5"/>
  <c r="AH94" i="5"/>
  <c r="AI97" i="5"/>
  <c r="AI100" i="5"/>
  <c r="AI104" i="5"/>
  <c r="AI107" i="5"/>
  <c r="AH110" i="5"/>
  <c r="AI112" i="5"/>
  <c r="AI115" i="5"/>
  <c r="AH118" i="5"/>
  <c r="AI120" i="5"/>
  <c r="AI123" i="5"/>
  <c r="AH126" i="5"/>
  <c r="AH77" i="5"/>
  <c r="AH78" i="5"/>
  <c r="AH82" i="5"/>
  <c r="AI87" i="5"/>
  <c r="AH92" i="5"/>
  <c r="AI96" i="5"/>
  <c r="AH102" i="5"/>
  <c r="AH106" i="5"/>
  <c r="AI109" i="5"/>
  <c r="AI113" i="5"/>
  <c r="AI116" i="5"/>
  <c r="AH120" i="5"/>
  <c r="AH124" i="5"/>
  <c r="AI77" i="5"/>
  <c r="AI81" i="5"/>
  <c r="AI88" i="5"/>
  <c r="AI94" i="5"/>
  <c r="AH100" i="5"/>
  <c r="AI106" i="5"/>
  <c r="AI111" i="5"/>
  <c r="AH116" i="5"/>
  <c r="AI121" i="5"/>
  <c r="AI125" i="5"/>
  <c r="AI78" i="5"/>
  <c r="AH86" i="5"/>
  <c r="AI95" i="5"/>
  <c r="AI103" i="5"/>
  <c r="AI110" i="5"/>
  <c r="AI117" i="5"/>
  <c r="AI122" i="5"/>
  <c r="AI80" i="5"/>
  <c r="AI91" i="5"/>
  <c r="AI102" i="5"/>
  <c r="AH112" i="5"/>
  <c r="AI119" i="5"/>
  <c r="AH84" i="5"/>
  <c r="AI92" i="5"/>
  <c r="AI105" i="5"/>
  <c r="AH114" i="5"/>
  <c r="AH122" i="5"/>
  <c r="AE32" i="1"/>
  <c r="AI32" i="1" s="1"/>
  <c r="AC23" i="4"/>
  <c r="AD23" i="4"/>
  <c r="Q87" i="4"/>
  <c r="AI24" i="4"/>
  <c r="Q95" i="4"/>
  <c r="P95" i="4"/>
  <c r="Q101" i="4"/>
  <c r="P101" i="4"/>
  <c r="AI126" i="5"/>
  <c r="AI89" i="5"/>
  <c r="AP89" i="5"/>
  <c r="AA140" i="5"/>
  <c r="F66" i="2"/>
  <c r="F70" i="2"/>
  <c r="F67" i="2"/>
  <c r="F69" i="2"/>
  <c r="F68" i="2"/>
  <c r="F65" i="2"/>
  <c r="F50" i="2"/>
  <c r="F52" i="2"/>
  <c r="F54" i="2"/>
  <c r="F56" i="2"/>
  <c r="F58" i="2"/>
  <c r="F60" i="2"/>
  <c r="F62" i="2"/>
  <c r="F64" i="2"/>
  <c r="E68" i="2"/>
  <c r="Q89" i="1"/>
  <c r="L42" i="2"/>
  <c r="L34" i="2"/>
  <c r="L29" i="2"/>
  <c r="M23" i="2"/>
  <c r="T29" i="2"/>
  <c r="S27" i="2"/>
  <c r="T24" i="2"/>
  <c r="E69" i="2"/>
  <c r="E64" i="2"/>
  <c r="E59" i="2"/>
  <c r="E56" i="2"/>
  <c r="F53" i="2"/>
  <c r="E51" i="2"/>
  <c r="L97" i="2"/>
  <c r="L92" i="2"/>
  <c r="M89" i="2"/>
  <c r="M86" i="2"/>
  <c r="L84" i="2"/>
  <c r="M81" i="2"/>
  <c r="M78" i="2"/>
  <c r="S97" i="2"/>
  <c r="S92" i="2"/>
  <c r="S89" i="2"/>
  <c r="T86" i="2"/>
  <c r="S84" i="2"/>
  <c r="S81" i="2"/>
  <c r="T78" i="2"/>
  <c r="AB49" i="2"/>
  <c r="AB70" i="2"/>
  <c r="AB67" i="2"/>
  <c r="AA65" i="2"/>
  <c r="AB62" i="2"/>
  <c r="AB59" i="2"/>
  <c r="AA57" i="2"/>
  <c r="AB54" i="2"/>
  <c r="AB51" i="2"/>
  <c r="AI96" i="2"/>
  <c r="AI93" i="2"/>
  <c r="AI97" i="2"/>
  <c r="AI94" i="2"/>
  <c r="AI95" i="2"/>
  <c r="AI77" i="2"/>
  <c r="AI79" i="2"/>
  <c r="AI81" i="2"/>
  <c r="AI83" i="2"/>
  <c r="AI85" i="2"/>
  <c r="AI87" i="2"/>
  <c r="AI89" i="2"/>
  <c r="AI91" i="2"/>
  <c r="AH94" i="2"/>
  <c r="AH76" i="2"/>
  <c r="AP95" i="2"/>
  <c r="AP92" i="2"/>
  <c r="AP97" i="2"/>
  <c r="AP96" i="2"/>
  <c r="AP93" i="2"/>
  <c r="AP94" i="2"/>
  <c r="AO97" i="2"/>
  <c r="AP78" i="2"/>
  <c r="AP80" i="2"/>
  <c r="AP82" i="2"/>
  <c r="AP84" i="2"/>
  <c r="AP86" i="2"/>
  <c r="AP88" i="2"/>
  <c r="AP90" i="2"/>
  <c r="AO93" i="2"/>
  <c r="AB27" i="1"/>
  <c r="AB31" i="1"/>
  <c r="AB78" i="2"/>
  <c r="AB80" i="2"/>
  <c r="AB82" i="2"/>
  <c r="AB84" i="2"/>
  <c r="AB86" i="2"/>
  <c r="AB88" i="2"/>
  <c r="AB90" i="2"/>
  <c r="AB92" i="2"/>
  <c r="AB94" i="2"/>
  <c r="AB96" i="2"/>
  <c r="P76" i="1"/>
  <c r="P101" i="1"/>
  <c r="AH29" i="1"/>
  <c r="P82" i="1"/>
  <c r="P117" i="1"/>
  <c r="P81" i="1"/>
  <c r="P97" i="1"/>
  <c r="AH25" i="1"/>
  <c r="P78" i="1"/>
  <c r="P113" i="1"/>
  <c r="P77" i="1"/>
  <c r="Z32" i="1"/>
  <c r="AD32" i="1" s="1"/>
  <c r="P121" i="1"/>
  <c r="Z26" i="4"/>
  <c r="AH26" i="4"/>
  <c r="Z31" i="4"/>
  <c r="AD31" i="4" s="1"/>
  <c r="AA32" i="4"/>
  <c r="P113" i="4"/>
  <c r="AH24" i="4" s="1"/>
  <c r="AL24" i="4" s="1"/>
  <c r="Q113" i="4"/>
  <c r="AI63" i="5"/>
  <c r="AH57" i="5"/>
  <c r="AI49" i="5"/>
  <c r="AI42" i="5"/>
  <c r="AI35" i="5"/>
  <c r="AI28" i="5"/>
  <c r="AO70" i="5"/>
  <c r="AP63" i="5"/>
  <c r="AO56" i="5"/>
  <c r="AP48" i="5"/>
  <c r="AO42" i="5"/>
  <c r="AP34" i="5"/>
  <c r="AP27" i="5"/>
  <c r="T177" i="5"/>
  <c r="S165" i="5"/>
  <c r="T152" i="5"/>
  <c r="T140" i="5"/>
  <c r="L176" i="5"/>
  <c r="L164" i="5"/>
  <c r="M150" i="5"/>
  <c r="M137" i="5"/>
  <c r="AB121" i="5"/>
  <c r="AA108" i="5"/>
  <c r="AB91" i="5"/>
  <c r="AI124" i="5"/>
  <c r="AH108" i="5"/>
  <c r="AI84" i="5"/>
  <c r="AP113" i="5"/>
  <c r="AP88" i="5"/>
  <c r="AA165" i="5"/>
  <c r="AA137" i="5"/>
  <c r="E135" i="5"/>
  <c r="E137" i="5"/>
  <c r="E139" i="5"/>
  <c r="E141" i="5"/>
  <c r="E143" i="5"/>
  <c r="E145" i="5"/>
  <c r="E147" i="5"/>
  <c r="E149" i="5"/>
  <c r="E151" i="5"/>
  <c r="E153" i="5"/>
  <c r="E155" i="5"/>
  <c r="E157" i="5"/>
  <c r="E159" i="5"/>
  <c r="E161" i="5"/>
  <c r="E163" i="5"/>
  <c r="E165" i="5"/>
  <c r="E167" i="5"/>
  <c r="E169" i="5"/>
  <c r="E171" i="5"/>
  <c r="E173" i="5"/>
  <c r="E175" i="5"/>
  <c r="E177" i="5"/>
  <c r="E179" i="5"/>
  <c r="E181" i="5"/>
  <c r="E134" i="5"/>
  <c r="F136" i="5"/>
  <c r="F139" i="5"/>
  <c r="E142" i="5"/>
  <c r="F144" i="5"/>
  <c r="F147" i="5"/>
  <c r="E150" i="5"/>
  <c r="F152" i="5"/>
  <c r="F155" i="5"/>
  <c r="E158" i="5"/>
  <c r="F160" i="5"/>
  <c r="F163" i="5"/>
  <c r="E166" i="5"/>
  <c r="F168" i="5"/>
  <c r="F171" i="5"/>
  <c r="E174" i="5"/>
  <c r="F176" i="5"/>
  <c r="F179" i="5"/>
  <c r="E182" i="5"/>
  <c r="F134" i="5"/>
  <c r="E138" i="5"/>
  <c r="F141" i="5"/>
  <c r="F145" i="5"/>
  <c r="F148" i="5"/>
  <c r="E152" i="5"/>
  <c r="E156" i="5"/>
  <c r="F159" i="5"/>
  <c r="F162" i="5"/>
  <c r="F166" i="5"/>
  <c r="E170" i="5"/>
  <c r="F173" i="5"/>
  <c r="F177" i="5"/>
  <c r="F180" i="5"/>
  <c r="F138" i="5"/>
  <c r="F143" i="5"/>
  <c r="E148" i="5"/>
  <c r="F153" i="5"/>
  <c r="F157" i="5"/>
  <c r="E162" i="5"/>
  <c r="F167" i="5"/>
  <c r="E172" i="5"/>
  <c r="E176" i="5"/>
  <c r="F181" i="5"/>
  <c r="F133" i="5"/>
  <c r="E136" i="5"/>
  <c r="F142" i="5"/>
  <c r="F149" i="5"/>
  <c r="F154" i="5"/>
  <c r="F161" i="5"/>
  <c r="E168" i="5"/>
  <c r="F174" i="5"/>
  <c r="E180" i="5"/>
  <c r="F137" i="5"/>
  <c r="E144" i="5"/>
  <c r="F150" i="5"/>
  <c r="F156" i="5"/>
  <c r="E164" i="5"/>
  <c r="F169" i="5"/>
  <c r="F175" i="5"/>
  <c r="F182" i="5"/>
  <c r="T67" i="2"/>
  <c r="T65" i="2"/>
  <c r="T70" i="2"/>
  <c r="T66" i="2"/>
  <c r="T68" i="2"/>
  <c r="T69" i="2"/>
  <c r="F92" i="2"/>
  <c r="F96" i="2"/>
  <c r="F95" i="2"/>
  <c r="F94" i="2"/>
  <c r="F97" i="2"/>
  <c r="F93" i="2"/>
  <c r="F91" i="2"/>
  <c r="E15" i="1"/>
  <c r="E43" i="5"/>
  <c r="E45" i="5"/>
  <c r="E47" i="5"/>
  <c r="E49" i="5"/>
  <c r="E51" i="5"/>
  <c r="E53" i="5"/>
  <c r="E55" i="5"/>
  <c r="E57" i="5"/>
  <c r="E59" i="5"/>
  <c r="E61" i="5"/>
  <c r="E63" i="5"/>
  <c r="E65" i="5"/>
  <c r="E67" i="5"/>
  <c r="E69" i="5"/>
  <c r="E71" i="5"/>
  <c r="F41" i="5"/>
  <c r="F39" i="5"/>
  <c r="F37" i="5"/>
  <c r="F35" i="5"/>
  <c r="F33" i="5"/>
  <c r="F31" i="5"/>
  <c r="F29" i="5"/>
  <c r="F27" i="5"/>
  <c r="F25" i="5"/>
  <c r="F23" i="5"/>
  <c r="F21" i="5"/>
  <c r="F44" i="5"/>
  <c r="F47" i="5"/>
  <c r="E50" i="5"/>
  <c r="F52" i="5"/>
  <c r="F55" i="5"/>
  <c r="E58" i="5"/>
  <c r="F60" i="5"/>
  <c r="F63" i="5"/>
  <c r="E66" i="5"/>
  <c r="F68" i="5"/>
  <c r="F71" i="5"/>
  <c r="F40" i="5"/>
  <c r="E38" i="5"/>
  <c r="E35" i="5"/>
  <c r="F32" i="5"/>
  <c r="E30" i="5"/>
  <c r="E27" i="5"/>
  <c r="F24" i="5"/>
  <c r="E22" i="5"/>
  <c r="M79" i="5"/>
  <c r="M81" i="5"/>
  <c r="M83" i="5"/>
  <c r="M85" i="5"/>
  <c r="M87" i="5"/>
  <c r="M89" i="5"/>
  <c r="M91" i="5"/>
  <c r="M93" i="5"/>
  <c r="M95" i="5"/>
  <c r="M97" i="5"/>
  <c r="M99" i="5"/>
  <c r="M101" i="5"/>
  <c r="M103" i="5"/>
  <c r="M105" i="5"/>
  <c r="M107" i="5"/>
  <c r="M109" i="5"/>
  <c r="M111" i="5"/>
  <c r="M113" i="5"/>
  <c r="M115" i="5"/>
  <c r="M117" i="5"/>
  <c r="L79" i="5"/>
  <c r="L82" i="5"/>
  <c r="M84" i="5"/>
  <c r="L87" i="5"/>
  <c r="L90" i="5"/>
  <c r="M92" i="5"/>
  <c r="L95" i="5"/>
  <c r="L98" i="5"/>
  <c r="M100" i="5"/>
  <c r="L103" i="5"/>
  <c r="L106" i="5"/>
  <c r="M108" i="5"/>
  <c r="L111" i="5"/>
  <c r="L114" i="5"/>
  <c r="M116" i="5"/>
  <c r="L119" i="5"/>
  <c r="L121" i="5"/>
  <c r="L123" i="5"/>
  <c r="L125" i="5"/>
  <c r="M78" i="5"/>
  <c r="M82" i="5"/>
  <c r="L86" i="5"/>
  <c r="L89" i="5"/>
  <c r="L93" i="5"/>
  <c r="M96" i="5"/>
  <c r="L100" i="5"/>
  <c r="L104" i="5"/>
  <c r="L107" i="5"/>
  <c r="M110" i="5"/>
  <c r="M114" i="5"/>
  <c r="L118" i="5"/>
  <c r="M120" i="5"/>
  <c r="M123" i="5"/>
  <c r="L126" i="5"/>
  <c r="L22" i="5"/>
  <c r="L24" i="5"/>
  <c r="L26" i="5"/>
  <c r="L28" i="5"/>
  <c r="L30" i="5"/>
  <c r="L32" i="5"/>
  <c r="L34" i="5"/>
  <c r="L36" i="5"/>
  <c r="L38" i="5"/>
  <c r="L40" i="5"/>
  <c r="L42" i="5"/>
  <c r="L44" i="5"/>
  <c r="L46" i="5"/>
  <c r="L48" i="5"/>
  <c r="L50" i="5"/>
  <c r="L52" i="5"/>
  <c r="L54" i="5"/>
  <c r="L56" i="5"/>
  <c r="L58" i="5"/>
  <c r="L60" i="5"/>
  <c r="L62" i="5"/>
  <c r="L64" i="5"/>
  <c r="L66" i="5"/>
  <c r="L68" i="5"/>
  <c r="L70" i="5"/>
  <c r="M22" i="5"/>
  <c r="L25" i="5"/>
  <c r="M27" i="5"/>
  <c r="M30" i="5"/>
  <c r="L33" i="5"/>
  <c r="M35" i="5"/>
  <c r="M38" i="5"/>
  <c r="L41" i="5"/>
  <c r="M43" i="5"/>
  <c r="H8" i="5" s="1"/>
  <c r="M46" i="5"/>
  <c r="L49" i="5"/>
  <c r="M51" i="5"/>
  <c r="M54" i="5"/>
  <c r="L57" i="5"/>
  <c r="M59" i="5"/>
  <c r="M62" i="5"/>
  <c r="L65" i="5"/>
  <c r="M67" i="5"/>
  <c r="M70" i="5"/>
  <c r="L21" i="5"/>
  <c r="S78" i="5"/>
  <c r="S80" i="5"/>
  <c r="S82" i="5"/>
  <c r="T79" i="5"/>
  <c r="T82" i="5"/>
  <c r="T84" i="5"/>
  <c r="T86" i="5"/>
  <c r="T88" i="5"/>
  <c r="T90" i="5"/>
  <c r="T92" i="5"/>
  <c r="T94" i="5"/>
  <c r="T96" i="5"/>
  <c r="T98" i="5"/>
  <c r="T100" i="5"/>
  <c r="T102" i="5"/>
  <c r="T104" i="5"/>
  <c r="T106" i="5"/>
  <c r="T108" i="5"/>
  <c r="T110" i="5"/>
  <c r="T112" i="5"/>
  <c r="T114" i="5"/>
  <c r="T116" i="5"/>
  <c r="T118" i="5"/>
  <c r="T120" i="5"/>
  <c r="T122" i="5"/>
  <c r="T124" i="5"/>
  <c r="T126" i="5"/>
  <c r="S79" i="5"/>
  <c r="S83" i="5"/>
  <c r="T85" i="5"/>
  <c r="S88" i="5"/>
  <c r="S91" i="5"/>
  <c r="T93" i="5"/>
  <c r="I9" i="5" s="1"/>
  <c r="S96" i="5"/>
  <c r="S99" i="5"/>
  <c r="T101" i="5"/>
  <c r="S104" i="5"/>
  <c r="S107" i="5"/>
  <c r="T109" i="5"/>
  <c r="S112" i="5"/>
  <c r="S115" i="5"/>
  <c r="T117" i="5"/>
  <c r="S120" i="5"/>
  <c r="S123" i="5"/>
  <c r="T125" i="5"/>
  <c r="T77" i="5"/>
  <c r="S81" i="5"/>
  <c r="S85" i="5"/>
  <c r="S89" i="5"/>
  <c r="S92" i="5"/>
  <c r="T95" i="5"/>
  <c r="T99" i="5"/>
  <c r="S103" i="5"/>
  <c r="S106" i="5"/>
  <c r="S110" i="5"/>
  <c r="T113" i="5"/>
  <c r="S117" i="5"/>
  <c r="S121" i="5"/>
  <c r="S124" i="5"/>
  <c r="S77" i="5"/>
  <c r="S23" i="5"/>
  <c r="S25" i="5"/>
  <c r="S27" i="5"/>
  <c r="S29" i="5"/>
  <c r="S31" i="5"/>
  <c r="S33" i="5"/>
  <c r="S35" i="5"/>
  <c r="S37" i="5"/>
  <c r="S39" i="5"/>
  <c r="S41" i="5"/>
  <c r="S43" i="5"/>
  <c r="S45" i="5"/>
  <c r="S47" i="5"/>
  <c r="S49" i="5"/>
  <c r="S51" i="5"/>
  <c r="S53" i="5"/>
  <c r="S55" i="5"/>
  <c r="S57" i="5"/>
  <c r="S59" i="5"/>
  <c r="S61" i="5"/>
  <c r="S63" i="5"/>
  <c r="S65" i="5"/>
  <c r="S67" i="5"/>
  <c r="S69" i="5"/>
  <c r="S21" i="5"/>
  <c r="T23" i="5"/>
  <c r="S26" i="5"/>
  <c r="T28" i="5"/>
  <c r="T31" i="5"/>
  <c r="S34" i="5"/>
  <c r="T36" i="5"/>
  <c r="T39" i="5"/>
  <c r="S42" i="5"/>
  <c r="T44" i="5"/>
  <c r="T47" i="5"/>
  <c r="S50" i="5"/>
  <c r="T52" i="5"/>
  <c r="T55" i="5"/>
  <c r="S58" i="5"/>
  <c r="T60" i="5"/>
  <c r="T63" i="5"/>
  <c r="S66" i="5"/>
  <c r="T68" i="5"/>
  <c r="D15" i="4"/>
  <c r="D16" i="4"/>
  <c r="Z32" i="4"/>
  <c r="AD32" i="4" s="1"/>
  <c r="AB29" i="4"/>
  <c r="P68" i="4"/>
  <c r="Q68" i="4"/>
  <c r="AB33" i="4" s="1"/>
  <c r="Q103" i="4"/>
  <c r="AJ32" i="4" s="1"/>
  <c r="P103" i="4"/>
  <c r="AH32" i="4" s="1"/>
  <c r="AL32" i="4" s="1"/>
  <c r="P121" i="4"/>
  <c r="Q121" i="4"/>
  <c r="E21" i="5"/>
  <c r="E25" i="5"/>
  <c r="F28" i="5"/>
  <c r="E32" i="5"/>
  <c r="E36" i="5"/>
  <c r="E39" i="5"/>
  <c r="F42" i="5"/>
  <c r="E68" i="5"/>
  <c r="F64" i="5"/>
  <c r="F61" i="5"/>
  <c r="F57" i="5"/>
  <c r="E54" i="5"/>
  <c r="F50" i="5"/>
  <c r="F46" i="5"/>
  <c r="F43" i="5"/>
  <c r="L67" i="5"/>
  <c r="M63" i="5"/>
  <c r="M60" i="5"/>
  <c r="M56" i="5"/>
  <c r="L53" i="5"/>
  <c r="M49" i="5"/>
  <c r="M45" i="5"/>
  <c r="M42" i="5"/>
  <c r="L39" i="5"/>
  <c r="L35" i="5"/>
  <c r="M31" i="5"/>
  <c r="M28" i="5"/>
  <c r="M24" i="5"/>
  <c r="S70" i="5"/>
  <c r="T66" i="5"/>
  <c r="T62" i="5"/>
  <c r="T59" i="5"/>
  <c r="S56" i="5"/>
  <c r="S52" i="5"/>
  <c r="T48" i="5"/>
  <c r="T45" i="5"/>
  <c r="T41" i="5"/>
  <c r="I8" i="5" s="1"/>
  <c r="S38" i="5"/>
  <c r="T34" i="5"/>
  <c r="T30" i="5"/>
  <c r="T27" i="5"/>
  <c r="S24" i="5"/>
  <c r="L77" i="5"/>
  <c r="M125" i="5"/>
  <c r="L122" i="5"/>
  <c r="M118" i="5"/>
  <c r="L113" i="5"/>
  <c r="L109" i="5"/>
  <c r="M104" i="5"/>
  <c r="L99" i="5"/>
  <c r="M94" i="5"/>
  <c r="M90" i="5"/>
  <c r="L85" i="5"/>
  <c r="M80" i="5"/>
  <c r="S125" i="5"/>
  <c r="T119" i="5"/>
  <c r="T115" i="5"/>
  <c r="S111" i="5"/>
  <c r="T105" i="5"/>
  <c r="S101" i="5"/>
  <c r="S97" i="5"/>
  <c r="T91" i="5"/>
  <c r="S87" i="5"/>
  <c r="T81" i="5"/>
  <c r="AF29" i="4"/>
  <c r="P42" i="4"/>
  <c r="AF25" i="4"/>
  <c r="P24" i="4"/>
  <c r="AF27" i="4"/>
  <c r="P60" i="4"/>
  <c r="AE29" i="4"/>
  <c r="B15" i="4"/>
  <c r="Q42" i="4"/>
  <c r="M8" i="2" l="1"/>
  <c r="L10" i="5"/>
  <c r="M8" i="5"/>
  <c r="AC30" i="1"/>
  <c r="AB25" i="4"/>
  <c r="Q51" i="4"/>
  <c r="Q52" i="4"/>
  <c r="Q53" i="4"/>
  <c r="AF29" i="1"/>
  <c r="AJ29" i="1" s="1"/>
  <c r="AE29" i="1"/>
  <c r="AI29" i="1" s="1"/>
  <c r="I13" i="5"/>
  <c r="Q89" i="4"/>
  <c r="AI30" i="4"/>
  <c r="AJ30" i="4"/>
  <c r="Q71" i="4"/>
  <c r="AB30" i="4"/>
  <c r="AA30" i="4"/>
  <c r="AC30" i="4" s="1"/>
  <c r="H60" i="4"/>
  <c r="H58" i="4"/>
  <c r="H24" i="4"/>
  <c r="H22" i="4"/>
  <c r="H40" i="4"/>
  <c r="H25" i="4"/>
  <c r="H27" i="4"/>
  <c r="H29" i="4"/>
  <c r="H31" i="4"/>
  <c r="H77" i="4"/>
  <c r="H82" i="4"/>
  <c r="H85" i="4"/>
  <c r="H23" i="4"/>
  <c r="H32" i="4"/>
  <c r="H119" i="4"/>
  <c r="H112" i="4"/>
  <c r="H113" i="4"/>
  <c r="H121" i="4"/>
  <c r="H115" i="4"/>
  <c r="H104" i="4"/>
  <c r="H98" i="4"/>
  <c r="H59" i="4"/>
  <c r="H63" i="4"/>
  <c r="H47" i="4"/>
  <c r="H41" i="4"/>
  <c r="H43" i="4"/>
  <c r="H42" i="4"/>
  <c r="H80" i="4"/>
  <c r="H114" i="4"/>
  <c r="H118" i="4"/>
  <c r="H103" i="4"/>
  <c r="H99" i="4"/>
  <c r="H68" i="4"/>
  <c r="H61" i="4"/>
  <c r="H49" i="4"/>
  <c r="H46" i="4"/>
  <c r="H79" i="4"/>
  <c r="H84" i="4"/>
  <c r="H30" i="4"/>
  <c r="H96" i="4"/>
  <c r="H95" i="4"/>
  <c r="H100" i="4"/>
  <c r="H45" i="4"/>
  <c r="H81" i="4"/>
  <c r="H26" i="4"/>
  <c r="H94" i="4"/>
  <c r="H66" i="4"/>
  <c r="H62" i="4"/>
  <c r="H86" i="4"/>
  <c r="H28" i="4"/>
  <c r="H120" i="4"/>
  <c r="H117" i="4"/>
  <c r="H101" i="4"/>
  <c r="H76" i="4"/>
  <c r="H65" i="4"/>
  <c r="H67" i="4"/>
  <c r="H78" i="4"/>
  <c r="H83" i="4"/>
  <c r="H122" i="4"/>
  <c r="H97" i="4"/>
  <c r="H50" i="4"/>
  <c r="H48" i="4"/>
  <c r="H44" i="4"/>
  <c r="H116" i="4"/>
  <c r="H102" i="4"/>
  <c r="H64" i="4"/>
  <c r="AH25" i="4"/>
  <c r="AL25" i="4" s="1"/>
  <c r="AG25" i="4"/>
  <c r="AK25" i="4" s="1"/>
  <c r="AJ31" i="4"/>
  <c r="AI31" i="4"/>
  <c r="AD30" i="4"/>
  <c r="AE31" i="1"/>
  <c r="AI31" i="1" s="1"/>
  <c r="AF31" i="1"/>
  <c r="AJ31" i="1" s="1"/>
  <c r="Z11" i="1"/>
  <c r="Y11" i="1"/>
  <c r="Z13" i="1"/>
  <c r="Y13" i="1"/>
  <c r="Y8" i="1"/>
  <c r="Z8" i="1"/>
  <c r="AF11" i="1"/>
  <c r="AE11" i="1"/>
  <c r="Y9" i="1"/>
  <c r="G33" i="1"/>
  <c r="G35" i="1"/>
  <c r="G34" i="1"/>
  <c r="Z9" i="1"/>
  <c r="AE13" i="1"/>
  <c r="AF13" i="1"/>
  <c r="AE8" i="1"/>
  <c r="AF8" i="1"/>
  <c r="AE15" i="1"/>
  <c r="AF15" i="1"/>
  <c r="Y26" i="1"/>
  <c r="AC26" i="1" s="1"/>
  <c r="Y33" i="1"/>
  <c r="AC33" i="1" s="1"/>
  <c r="AG32" i="4"/>
  <c r="G24" i="4"/>
  <c r="AF11" i="4"/>
  <c r="G42" i="4"/>
  <c r="AE13" i="4"/>
  <c r="G58" i="4"/>
  <c r="AE9" i="4"/>
  <c r="AE11" i="4"/>
  <c r="G40" i="4"/>
  <c r="AF13" i="4"/>
  <c r="G22" i="4"/>
  <c r="G60" i="4"/>
  <c r="AF9" i="4"/>
  <c r="G79" i="4"/>
  <c r="G81" i="4"/>
  <c r="G83" i="4"/>
  <c r="G85" i="4"/>
  <c r="G77" i="4"/>
  <c r="G80" i="4"/>
  <c r="G27" i="4"/>
  <c r="G30" i="4"/>
  <c r="G120" i="4"/>
  <c r="G118" i="4"/>
  <c r="G112" i="4"/>
  <c r="G103" i="4"/>
  <c r="G101" i="4"/>
  <c r="G97" i="4"/>
  <c r="G68" i="4"/>
  <c r="G62" i="4"/>
  <c r="G59" i="4"/>
  <c r="G50" i="4"/>
  <c r="G47" i="4"/>
  <c r="G46" i="4"/>
  <c r="G84" i="4"/>
  <c r="G23" i="4"/>
  <c r="G28" i="4"/>
  <c r="G31" i="4"/>
  <c r="G115" i="4"/>
  <c r="G94" i="4"/>
  <c r="G76" i="4"/>
  <c r="G63" i="4"/>
  <c r="G48" i="4"/>
  <c r="G43" i="4"/>
  <c r="G26" i="4"/>
  <c r="G121" i="4"/>
  <c r="G114" i="4"/>
  <c r="G96" i="4"/>
  <c r="G44" i="4"/>
  <c r="G100" i="4"/>
  <c r="G95" i="4"/>
  <c r="G49" i="4"/>
  <c r="G78" i="4"/>
  <c r="G82" i="4"/>
  <c r="G122" i="4"/>
  <c r="G116" i="4"/>
  <c r="G104" i="4"/>
  <c r="G102" i="4"/>
  <c r="G66" i="4"/>
  <c r="G64" i="4"/>
  <c r="G25" i="4"/>
  <c r="G29" i="4"/>
  <c r="G119" i="4"/>
  <c r="G117" i="4"/>
  <c r="G99" i="4"/>
  <c r="G67" i="4"/>
  <c r="G65" i="4"/>
  <c r="G61" i="4"/>
  <c r="G41" i="4"/>
  <c r="G86" i="4"/>
  <c r="G32" i="4"/>
  <c r="G113" i="4"/>
  <c r="G98" i="4"/>
  <c r="G45" i="4"/>
  <c r="Z25" i="4"/>
  <c r="Y25" i="4"/>
  <c r="AA25" i="4"/>
  <c r="AM13" i="4"/>
  <c r="AM11" i="4"/>
  <c r="AM9" i="4"/>
  <c r="M10" i="2"/>
  <c r="G10" i="5"/>
  <c r="L8" i="5" s="1"/>
  <c r="AE24" i="1"/>
  <c r="AI24" i="1" s="1"/>
  <c r="AF24" i="1"/>
  <c r="AJ24" i="1" s="1"/>
  <c r="H14" i="2"/>
  <c r="L8" i="2"/>
  <c r="H13" i="5"/>
  <c r="AH30" i="4"/>
  <c r="AG30" i="4"/>
  <c r="AK30" i="4" s="1"/>
  <c r="AE26" i="1"/>
  <c r="AI26" i="1" s="1"/>
  <c r="AF26" i="1"/>
  <c r="AJ26" i="1" s="1"/>
  <c r="AE30" i="1"/>
  <c r="AI30" i="1" s="1"/>
  <c r="AF30" i="1"/>
  <c r="AJ30" i="1" s="1"/>
  <c r="AA26" i="1"/>
  <c r="AB26" i="1"/>
  <c r="AD26" i="1" s="1"/>
  <c r="I13" i="2"/>
  <c r="H10" i="5"/>
  <c r="Q125" i="4"/>
  <c r="Q123" i="4"/>
  <c r="Q124" i="4"/>
  <c r="AH27" i="4"/>
  <c r="AL27" i="4" s="1"/>
  <c r="AG27" i="4"/>
  <c r="Q69" i="4"/>
  <c r="AA24" i="4"/>
  <c r="AC24" i="4" s="1"/>
  <c r="Q106" i="1"/>
  <c r="Q105" i="1"/>
  <c r="Q107" i="1"/>
  <c r="AE33" i="1"/>
  <c r="AI33" i="1" s="1"/>
  <c r="AF33" i="1"/>
  <c r="AJ33" i="1" s="1"/>
  <c r="Z30" i="1"/>
  <c r="I10" i="5"/>
  <c r="M10" i="5" s="1"/>
  <c r="AA33" i="4"/>
  <c r="AI32" i="4"/>
  <c r="Y14" i="1"/>
  <c r="Z14" i="1"/>
  <c r="AE9" i="1"/>
  <c r="AF9" i="1"/>
  <c r="AE10" i="1"/>
  <c r="AF10" i="1"/>
  <c r="AE17" i="1"/>
  <c r="AF17" i="1"/>
  <c r="Y17" i="1"/>
  <c r="Z17" i="1"/>
  <c r="Y12" i="1"/>
  <c r="Z12" i="1"/>
  <c r="AD26" i="4"/>
  <c r="AE28" i="1"/>
  <c r="AI28" i="1" s="1"/>
  <c r="AF28" i="1"/>
  <c r="AJ28" i="1" s="1"/>
  <c r="I14" i="2"/>
  <c r="AG24" i="4"/>
  <c r="AK24" i="4" s="1"/>
  <c r="AH23" i="4"/>
  <c r="AL23" i="4" s="1"/>
  <c r="AG23" i="4"/>
  <c r="AK23" i="4" s="1"/>
  <c r="Z28" i="4"/>
  <c r="AD28" i="4" s="1"/>
  <c r="AA30" i="1"/>
  <c r="Q53" i="1"/>
  <c r="AB30" i="1"/>
  <c r="AI27" i="4"/>
  <c r="AJ27" i="4"/>
  <c r="AD24" i="4"/>
  <c r="Z28" i="1"/>
  <c r="AD28" i="1" s="1"/>
  <c r="Y28" i="1"/>
  <c r="AC28" i="1" s="1"/>
  <c r="Z24" i="1"/>
  <c r="AD24" i="1" s="1"/>
  <c r="Y24" i="1"/>
  <c r="AC24" i="1" s="1"/>
  <c r="H12" i="2"/>
  <c r="AD27" i="1"/>
  <c r="Y7" i="1"/>
  <c r="Z7" i="1"/>
  <c r="Z10" i="1"/>
  <c r="Y10" i="1"/>
  <c r="AE14" i="1"/>
  <c r="AF14" i="1"/>
  <c r="Z15" i="1"/>
  <c r="Z16" i="1"/>
  <c r="Y16" i="1"/>
  <c r="AG29" i="4"/>
  <c r="AK29" i="4" s="1"/>
  <c r="H9" i="5"/>
  <c r="L9" i="5" s="1"/>
  <c r="I12" i="5"/>
  <c r="AF25" i="1"/>
  <c r="AJ25" i="1" s="1"/>
  <c r="AE25" i="1"/>
  <c r="AI25" i="1" s="1"/>
  <c r="AF23" i="1"/>
  <c r="AJ23" i="1" s="1"/>
  <c r="AE23" i="1"/>
  <c r="AI26" i="4"/>
  <c r="AK26" i="4" s="1"/>
  <c r="AJ26" i="4"/>
  <c r="AL26" i="4" s="1"/>
  <c r="Z33" i="4"/>
  <c r="AD33" i="4" s="1"/>
  <c r="Y33" i="4"/>
  <c r="AC33" i="4" s="1"/>
  <c r="H94" i="1"/>
  <c r="H79" i="1"/>
  <c r="H98" i="1"/>
  <c r="H117" i="1"/>
  <c r="H118" i="1"/>
  <c r="H84" i="1"/>
  <c r="H86" i="1"/>
  <c r="H25" i="1"/>
  <c r="H44" i="1"/>
  <c r="H63" i="1"/>
  <c r="H64" i="1"/>
  <c r="H30" i="1"/>
  <c r="H68" i="1"/>
  <c r="H58" i="1"/>
  <c r="H76" i="1"/>
  <c r="H78" i="1"/>
  <c r="H97" i="1"/>
  <c r="H103" i="1"/>
  <c r="H122" i="1"/>
  <c r="H65" i="1"/>
  <c r="H50" i="1"/>
  <c r="H22" i="1"/>
  <c r="H31" i="1"/>
  <c r="H112" i="1"/>
  <c r="H49" i="1"/>
  <c r="H114" i="1"/>
  <c r="H116" i="1"/>
  <c r="H100" i="1"/>
  <c r="H101" i="1"/>
  <c r="H120" i="1"/>
  <c r="H59" i="1"/>
  <c r="H42" i="1"/>
  <c r="H61" i="1"/>
  <c r="H26" i="1"/>
  <c r="H45" i="1"/>
  <c r="H28" i="1"/>
  <c r="H29" i="1"/>
  <c r="H48" i="1"/>
  <c r="H67" i="1"/>
  <c r="H77" i="1"/>
  <c r="H119" i="1"/>
  <c r="H85" i="1"/>
  <c r="H104" i="1"/>
  <c r="H60" i="1"/>
  <c r="H62" i="1"/>
  <c r="H46" i="1"/>
  <c r="H47" i="1"/>
  <c r="H66" i="1"/>
  <c r="H32" i="1"/>
  <c r="H95" i="1"/>
  <c r="H81" i="1"/>
  <c r="H23" i="1"/>
  <c r="H113" i="1"/>
  <c r="H96" i="1"/>
  <c r="H115" i="1"/>
  <c r="H80" i="1"/>
  <c r="H99" i="1"/>
  <c r="H82" i="1"/>
  <c r="H24" i="1"/>
  <c r="H43" i="1"/>
  <c r="H40" i="1"/>
  <c r="H83" i="1"/>
  <c r="H41" i="1"/>
  <c r="H102" i="1"/>
  <c r="H121" i="1"/>
  <c r="H27" i="1"/>
  <c r="I14" i="5"/>
  <c r="AG31" i="4"/>
  <c r="AK31" i="4" s="1"/>
  <c r="AH31" i="4"/>
  <c r="AL31" i="4" s="1"/>
  <c r="AG23" i="1"/>
  <c r="AE27" i="1"/>
  <c r="AI27" i="1" s="1"/>
  <c r="AF27" i="1"/>
  <c r="AJ27" i="1" s="1"/>
  <c r="AE7" i="1"/>
  <c r="AF7" i="1"/>
  <c r="AE16" i="1"/>
  <c r="AF16" i="1"/>
  <c r="AF12" i="1"/>
  <c r="AE12" i="1"/>
  <c r="Y15" i="1"/>
  <c r="AH7" i="4" l="1"/>
  <c r="AG7" i="4"/>
  <c r="Z12" i="4"/>
  <c r="AD12" i="4" s="1"/>
  <c r="Y12" i="4"/>
  <c r="AH14" i="4"/>
  <c r="AG14" i="4"/>
  <c r="AK14" i="4" s="1"/>
  <c r="L10" i="2"/>
  <c r="H107" i="4"/>
  <c r="H106" i="4"/>
  <c r="H105" i="4"/>
  <c r="AA14" i="4"/>
  <c r="AB14" i="4"/>
  <c r="M9" i="2"/>
  <c r="AA8" i="1"/>
  <c r="AB8" i="1"/>
  <c r="H70" i="1"/>
  <c r="H69" i="1"/>
  <c r="H71" i="1"/>
  <c r="AB13" i="1"/>
  <c r="AA13" i="1"/>
  <c r="H53" i="1"/>
  <c r="H52" i="1"/>
  <c r="H51" i="1"/>
  <c r="AB15" i="1"/>
  <c r="AA15" i="1"/>
  <c r="AA10" i="1"/>
  <c r="AB10" i="1"/>
  <c r="AC12" i="1"/>
  <c r="Z8" i="4"/>
  <c r="Y8" i="4"/>
  <c r="AG12" i="4"/>
  <c r="AK12" i="4" s="1"/>
  <c r="AH12" i="4"/>
  <c r="Y7" i="4"/>
  <c r="Z7" i="4"/>
  <c r="AC13" i="1"/>
  <c r="AB15" i="4"/>
  <c r="AA15" i="4"/>
  <c r="AI13" i="4"/>
  <c r="AJ13" i="4"/>
  <c r="H34" i="4"/>
  <c r="H35" i="4"/>
  <c r="H33" i="4"/>
  <c r="AA9" i="4"/>
  <c r="AB9" i="4"/>
  <c r="AC15" i="1"/>
  <c r="AI16" i="1"/>
  <c r="AA9" i="1"/>
  <c r="AC9" i="1" s="1"/>
  <c r="H34" i="1"/>
  <c r="AB9" i="1"/>
  <c r="H35" i="1"/>
  <c r="H33" i="1"/>
  <c r="AH12" i="1"/>
  <c r="AG12" i="1"/>
  <c r="AA16" i="1"/>
  <c r="AC16" i="1" s="1"/>
  <c r="AB16" i="1"/>
  <c r="AD16" i="1" s="1"/>
  <c r="AG7" i="1"/>
  <c r="AH7" i="1"/>
  <c r="AH17" i="1"/>
  <c r="AJ17" i="1" s="1"/>
  <c r="AG17" i="1"/>
  <c r="AI23" i="1"/>
  <c r="AC10" i="1"/>
  <c r="AD17" i="1"/>
  <c r="AD14" i="1"/>
  <c r="AD25" i="4"/>
  <c r="Z17" i="4"/>
  <c r="AD17" i="4" s="1"/>
  <c r="Y17" i="4"/>
  <c r="AH15" i="4"/>
  <c r="AG15" i="4"/>
  <c r="AH8" i="4"/>
  <c r="AG8" i="4"/>
  <c r="AH10" i="4"/>
  <c r="AG10" i="4"/>
  <c r="Y9" i="4"/>
  <c r="AC9" i="4" s="1"/>
  <c r="Z9" i="4"/>
  <c r="AD9" i="4" s="1"/>
  <c r="G35" i="4"/>
  <c r="G34" i="4"/>
  <c r="G33" i="4"/>
  <c r="AJ11" i="1"/>
  <c r="AD13" i="1"/>
  <c r="AI14" i="4"/>
  <c r="AJ14" i="4"/>
  <c r="AI7" i="4"/>
  <c r="AJ7" i="4"/>
  <c r="AA13" i="4"/>
  <c r="AB13" i="4"/>
  <c r="AI15" i="4"/>
  <c r="AJ15" i="4"/>
  <c r="AA17" i="4"/>
  <c r="AB17" i="4"/>
  <c r="AJ8" i="4"/>
  <c r="AI8" i="4"/>
  <c r="AA10" i="4"/>
  <c r="AB10" i="4"/>
  <c r="M9" i="5"/>
  <c r="AJ12" i="1"/>
  <c r="AI7" i="1"/>
  <c r="AB17" i="1"/>
  <c r="AA17" i="1"/>
  <c r="AA14" i="1"/>
  <c r="AC14" i="1" s="1"/>
  <c r="AB14" i="1"/>
  <c r="AD7" i="1"/>
  <c r="AJ9" i="1"/>
  <c r="Z10" i="4"/>
  <c r="AD10" i="4" s="1"/>
  <c r="Y10" i="4"/>
  <c r="AC10" i="4" s="1"/>
  <c r="AG9" i="4"/>
  <c r="AH9" i="4"/>
  <c r="Z11" i="4"/>
  <c r="AD11" i="4" s="1"/>
  <c r="Y11" i="4"/>
  <c r="AC11" i="4" s="1"/>
  <c r="Z13" i="4"/>
  <c r="Y13" i="4"/>
  <c r="AC13" i="4" s="1"/>
  <c r="AD9" i="1"/>
  <c r="AC8" i="1"/>
  <c r="AJ12" i="4"/>
  <c r="AI12" i="4"/>
  <c r="AJ11" i="4"/>
  <c r="AI11" i="4"/>
  <c r="AJ16" i="4"/>
  <c r="AI16" i="4"/>
  <c r="AB7" i="4"/>
  <c r="AA7" i="4"/>
  <c r="AG11" i="1"/>
  <c r="AH11" i="1"/>
  <c r="AG8" i="1"/>
  <c r="AI8" i="1" s="1"/>
  <c r="AH8" i="1"/>
  <c r="AJ8" i="1" s="1"/>
  <c r="AG9" i="1"/>
  <c r="AI9" i="1" s="1"/>
  <c r="H87" i="1"/>
  <c r="H88" i="1"/>
  <c r="H89" i="1"/>
  <c r="AH9" i="1"/>
  <c r="AI17" i="1"/>
  <c r="AL30" i="4"/>
  <c r="AC25" i="4"/>
  <c r="AH11" i="4"/>
  <c r="AG11" i="4"/>
  <c r="AK11" i="4" s="1"/>
  <c r="AI11" i="1"/>
  <c r="H51" i="4"/>
  <c r="H53" i="4"/>
  <c r="H52" i="4"/>
  <c r="AA12" i="4"/>
  <c r="AB12" i="4"/>
  <c r="AI12" i="1"/>
  <c r="AJ7" i="1"/>
  <c r="AB12" i="1"/>
  <c r="AD12" i="1" s="1"/>
  <c r="AA12" i="1"/>
  <c r="AG14" i="1"/>
  <c r="AI14" i="1" s="1"/>
  <c r="AH14" i="1"/>
  <c r="AJ14" i="1" s="1"/>
  <c r="AH13" i="1"/>
  <c r="AJ13" i="1" s="1"/>
  <c r="AG13" i="1"/>
  <c r="H106" i="1"/>
  <c r="H107" i="1"/>
  <c r="H105" i="1"/>
  <c r="AG16" i="1"/>
  <c r="AH16" i="1"/>
  <c r="AJ16" i="1" s="1"/>
  <c r="AB11" i="1"/>
  <c r="AD11" i="1" s="1"/>
  <c r="AA11" i="1"/>
  <c r="AC11" i="1" s="1"/>
  <c r="H124" i="1"/>
  <c r="H123" i="1"/>
  <c r="H125" i="1"/>
  <c r="AA7" i="1"/>
  <c r="AC7" i="1" s="1"/>
  <c r="AB7" i="1"/>
  <c r="AG15" i="1"/>
  <c r="AH15" i="1"/>
  <c r="AJ15" i="1" s="1"/>
  <c r="AG10" i="1"/>
  <c r="AI10" i="1" s="1"/>
  <c r="AH10" i="1"/>
  <c r="AJ10" i="1" s="1"/>
  <c r="AD15" i="1"/>
  <c r="AD10" i="1"/>
  <c r="AC17" i="1"/>
  <c r="AD30" i="1"/>
  <c r="AK27" i="4"/>
  <c r="AG17" i="4"/>
  <c r="AH17" i="4"/>
  <c r="Z14" i="4"/>
  <c r="AD14" i="4" s="1"/>
  <c r="Y14" i="4"/>
  <c r="AC14" i="4" s="1"/>
  <c r="AG13" i="4"/>
  <c r="AH13" i="4"/>
  <c r="Z16" i="4"/>
  <c r="Y16" i="4"/>
  <c r="AC16" i="4" s="1"/>
  <c r="Y15" i="4"/>
  <c r="Z15" i="4"/>
  <c r="AD15" i="4" s="1"/>
  <c r="AH16" i="4"/>
  <c r="AL16" i="4" s="1"/>
  <c r="AG16" i="4"/>
  <c r="AK16" i="4" s="1"/>
  <c r="AK32" i="4"/>
  <c r="AI15" i="1"/>
  <c r="AI13" i="1"/>
  <c r="AD8" i="1"/>
  <c r="H87" i="4"/>
  <c r="H89" i="4"/>
  <c r="AI9" i="4"/>
  <c r="H88" i="4"/>
  <c r="AJ9" i="4"/>
  <c r="AJ17" i="4"/>
  <c r="AI17" i="4"/>
  <c r="AA11" i="4"/>
  <c r="AB11" i="4"/>
  <c r="AI10" i="4"/>
  <c r="AJ10" i="4"/>
  <c r="H123" i="4"/>
  <c r="H125" i="4"/>
  <c r="H124" i="4"/>
  <c r="AA8" i="4"/>
  <c r="AB8" i="4"/>
  <c r="AA16" i="4"/>
  <c r="AB16" i="4"/>
  <c r="H71" i="4"/>
  <c r="H70" i="4"/>
  <c r="H69" i="4"/>
  <c r="AL8" i="4" l="1"/>
  <c r="AL12" i="4"/>
  <c r="AC12" i="4"/>
  <c r="AD16" i="4"/>
  <c r="AK10" i="4"/>
  <c r="AK15" i="4"/>
  <c r="AL13" i="4"/>
  <c r="AL17" i="4"/>
  <c r="AL11" i="4"/>
  <c r="AL9" i="4"/>
  <c r="AL10" i="4"/>
  <c r="AL15" i="4"/>
  <c r="AD7" i="4"/>
  <c r="AC8" i="4"/>
  <c r="AK7" i="4"/>
  <c r="AC15" i="4"/>
  <c r="AK13" i="4"/>
  <c r="AK17" i="4"/>
  <c r="AF19" i="4"/>
  <c r="AD13" i="4"/>
  <c r="AK9" i="4"/>
  <c r="AK8" i="4"/>
  <c r="AC17" i="4"/>
  <c r="AC7" i="4"/>
  <c r="AD8" i="4"/>
  <c r="AL14" i="4"/>
  <c r="AL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9" authorId="0" shapeId="0" xr:uid="{00000000-0006-0000-00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fixed the m1/m4 messup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9" authorId="0" shapeId="0" xr:uid="{00000000-0006-0000-01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fixed the m1/m4 messup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6" authorId="0" shapeId="0" xr:uid="{00000000-0006-0000-02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Bi_f is average %ID/g after 7.5 h (=10x Bi t1/2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6" authorId="0" shapeId="0" xr:uid="{00000000-0006-0000-03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Bi_f is average %ID/g after 7.5 h (=10x Bi t1/2</t>
        </r>
      </text>
    </comment>
  </commentList>
</comments>
</file>

<file path=xl/sharedStrings.xml><?xml version="1.0" encoding="utf-8"?>
<sst xmlns="http://schemas.openxmlformats.org/spreadsheetml/2006/main" count="1358" uniqueCount="221">
  <si>
    <t>Date injection</t>
  </si>
  <si>
    <t>Date euthanesia</t>
  </si>
  <si>
    <t>Time p.i.</t>
  </si>
  <si>
    <t>Radionuclide</t>
  </si>
  <si>
    <t>Targeting agent</t>
  </si>
  <si>
    <t>Standards</t>
  </si>
  <si>
    <t>Standard 1</t>
  </si>
  <si>
    <t>Standard 2</t>
  </si>
  <si>
    <t>Standard 3</t>
  </si>
  <si>
    <t>Mean</t>
  </si>
  <si>
    <t>SD</t>
  </si>
  <si>
    <t>Mouse</t>
  </si>
  <si>
    <t>Tissue</t>
  </si>
  <si>
    <t>Empty (g)</t>
  </si>
  <si>
    <t>Full (g)</t>
  </si>
  <si>
    <t>Weight (g)</t>
  </si>
  <si>
    <t>Blood</t>
  </si>
  <si>
    <t>Muscle</t>
  </si>
  <si>
    <t xml:space="preserve">Tumour </t>
  </si>
  <si>
    <t>Lung</t>
  </si>
  <si>
    <t>Spleen</t>
  </si>
  <si>
    <t>Pancreas</t>
  </si>
  <si>
    <t>Kidney</t>
  </si>
  <si>
    <t>Liver</t>
  </si>
  <si>
    <t>Small intestine</t>
  </si>
  <si>
    <t>Bone</t>
  </si>
  <si>
    <t xml:space="preserve">Tumour/Muscle </t>
  </si>
  <si>
    <t>Tumour/Blood</t>
  </si>
  <si>
    <t>Tumour/Liver</t>
  </si>
  <si>
    <t>Werkprotocol 2015-0071-031</t>
  </si>
  <si>
    <t>Circulation time and tumour accumulation of polymersomes radiolabeled with 111In-DTPA</t>
  </si>
  <si>
    <t>Bonemarrow</t>
  </si>
  <si>
    <t>Ac-PS</t>
  </si>
  <si>
    <t>Ac-DOTA</t>
  </si>
  <si>
    <t>Fr-221 (cpm)</t>
  </si>
  <si>
    <t>Bi-213 (cpm)</t>
  </si>
  <si>
    <t>Fr-221 (%ID/g)</t>
  </si>
  <si>
    <t>Bi-213 (%ID/g)</t>
  </si>
  <si>
    <t>day 1</t>
  </si>
  <si>
    <t>day 1 (m 1 - 6)</t>
  </si>
  <si>
    <t>stdev</t>
  </si>
  <si>
    <t>STDEV</t>
  </si>
  <si>
    <t>Ac-225</t>
  </si>
  <si>
    <t>mouse 1</t>
  </si>
  <si>
    <t>mouse 2</t>
  </si>
  <si>
    <t>Fr-221</t>
  </si>
  <si>
    <t>Bi-213</t>
  </si>
  <si>
    <t>mouse 3</t>
  </si>
  <si>
    <t>mouse 6</t>
  </si>
  <si>
    <t>mouse 1 - blood</t>
  </si>
  <si>
    <t>weight (g)</t>
  </si>
  <si>
    <t>est. t=0 - fitted using OriginPro ExpDec2 fit</t>
  </si>
  <si>
    <t>time</t>
  </si>
  <si>
    <t>t-t0 (h)</t>
  </si>
  <si>
    <t>Fr-221 (cmp)</t>
  </si>
  <si>
    <t>Bi_i / Bi_f</t>
  </si>
  <si>
    <t>average</t>
  </si>
  <si>
    <t>std</t>
  </si>
  <si>
    <t>mouse 1 - kidneys</t>
  </si>
  <si>
    <t>Kidneys</t>
  </si>
  <si>
    <t>mouse 1 - tumour</t>
  </si>
  <si>
    <t>mouse 2 - blood</t>
  </si>
  <si>
    <t>mouse 2 - tumour</t>
  </si>
  <si>
    <t>mouse 2 - kidneys</t>
  </si>
  <si>
    <t>mouse 4 - blood</t>
  </si>
  <si>
    <t>mouse 5 - blood</t>
  </si>
  <si>
    <t>mouse 6 - blood</t>
  </si>
  <si>
    <t>mouse 4 - tumour</t>
  </si>
  <si>
    <t>mouse 5 - tumour</t>
  </si>
  <si>
    <t>mouse 6 - tumour</t>
  </si>
  <si>
    <t>mouse 4 - kidneys</t>
  </si>
  <si>
    <t>mouse 5 - kidneys</t>
  </si>
  <si>
    <t>mouse 6 - kidneys</t>
  </si>
  <si>
    <t>injection</t>
  </si>
  <si>
    <t>CO2</t>
  </si>
  <si>
    <t>Mean (st Ac-PS)</t>
  </si>
  <si>
    <t>Stdev (st Ac-PS)</t>
  </si>
  <si>
    <t>Mean (st Ac-DOTA)</t>
  </si>
  <si>
    <t>Stdev (st Ac-DOTA)</t>
  </si>
  <si>
    <t>mouse 3 - blood</t>
  </si>
  <si>
    <t>mouse 3 - tumour</t>
  </si>
  <si>
    <t>mouse 3 - kidneys</t>
  </si>
  <si>
    <t>mouse 4</t>
  </si>
  <si>
    <t>mouse 5</t>
  </si>
  <si>
    <t>day 7 (m 7 - 12)</t>
  </si>
  <si>
    <t>Fr-221 Info</t>
  </si>
  <si>
    <t>Bl, m7</t>
  </si>
  <si>
    <t>Bl, m8</t>
  </si>
  <si>
    <t>Bl, m9</t>
  </si>
  <si>
    <t>Bl, m10</t>
  </si>
  <si>
    <t>Bl, m11</t>
  </si>
  <si>
    <t>Bl, m12</t>
  </si>
  <si>
    <t>Tu, m7</t>
  </si>
  <si>
    <t>Tu, m8</t>
  </si>
  <si>
    <t>Tu, m9</t>
  </si>
  <si>
    <t>Tu, m10</t>
  </si>
  <si>
    <t>Tu, m11</t>
  </si>
  <si>
    <t>Tu, m12</t>
  </si>
  <si>
    <t>Ki, m7</t>
  </si>
  <si>
    <t>Ki, m8</t>
  </si>
  <si>
    <t>Ki, m9</t>
  </si>
  <si>
    <t>Ki, m10</t>
  </si>
  <si>
    <t>Ki, m11</t>
  </si>
  <si>
    <t>Ki, m12</t>
  </si>
  <si>
    <t>Leeg</t>
  </si>
  <si>
    <t>St. 1</t>
  </si>
  <si>
    <t>St. 2</t>
  </si>
  <si>
    <t>St. 3</t>
  </si>
  <si>
    <t xml:space="preserve"> St. 4</t>
  </si>
  <si>
    <t>St. 5</t>
  </si>
  <si>
    <t>St. 6</t>
  </si>
  <si>
    <t>M7, Mu</t>
  </si>
  <si>
    <t>M7, Lu</t>
  </si>
  <si>
    <t xml:space="preserve">M7, Sp </t>
  </si>
  <si>
    <t>M7, Pa</t>
  </si>
  <si>
    <t>M7, Li</t>
  </si>
  <si>
    <t>M7, Si</t>
  </si>
  <si>
    <t>M7, Bm</t>
  </si>
  <si>
    <t>M7, Bo</t>
  </si>
  <si>
    <t>M8, Mu</t>
  </si>
  <si>
    <t>M8, Lu</t>
  </si>
  <si>
    <t xml:space="preserve">M8, Sp </t>
  </si>
  <si>
    <t>M8, Pa</t>
  </si>
  <si>
    <t>M8, Li</t>
  </si>
  <si>
    <t>M8, Si</t>
  </si>
  <si>
    <t>M8, Bm</t>
  </si>
  <si>
    <t>M8, Bo</t>
  </si>
  <si>
    <t>M9, Mu</t>
  </si>
  <si>
    <t>M9, Lu</t>
  </si>
  <si>
    <t xml:space="preserve">M9, Sp </t>
  </si>
  <si>
    <t>M9, Pa</t>
  </si>
  <si>
    <t>M9, Li</t>
  </si>
  <si>
    <t>M9, Si</t>
  </si>
  <si>
    <t>M9, Bm</t>
  </si>
  <si>
    <t>M9, Bo</t>
  </si>
  <si>
    <t>M10, Mu</t>
  </si>
  <si>
    <t>M10, Lu</t>
  </si>
  <si>
    <t xml:space="preserve">M10, Sp </t>
  </si>
  <si>
    <t>M10, Pa</t>
  </si>
  <si>
    <t>M10, Li</t>
  </si>
  <si>
    <t>M10, Si</t>
  </si>
  <si>
    <t>M10, Bm</t>
  </si>
  <si>
    <t>M10, Bo</t>
  </si>
  <si>
    <t>M11, Mu</t>
  </si>
  <si>
    <t>M11, Lu</t>
  </si>
  <si>
    <t xml:space="preserve">M11, Sp </t>
  </si>
  <si>
    <t>M11, Pa</t>
  </si>
  <si>
    <t>M11, Li</t>
  </si>
  <si>
    <t>M11, Si</t>
  </si>
  <si>
    <t>M11, Bm</t>
  </si>
  <si>
    <t>M11, Bo</t>
  </si>
  <si>
    <t>M12, Mu</t>
  </si>
  <si>
    <t>M12, Lu</t>
  </si>
  <si>
    <t xml:space="preserve">M12, Sp </t>
  </si>
  <si>
    <t>M12, Pa</t>
  </si>
  <si>
    <t>M12, Li</t>
  </si>
  <si>
    <t>M12, Si</t>
  </si>
  <si>
    <t>M12, Bm</t>
  </si>
  <si>
    <t>M12, Bo</t>
  </si>
  <si>
    <t>M16, Tu</t>
  </si>
  <si>
    <t>M16, Ki</t>
  </si>
  <si>
    <t>M17, Tu</t>
  </si>
  <si>
    <t>M17, Ki</t>
  </si>
  <si>
    <t>M18, Tu</t>
  </si>
  <si>
    <t>M18, Ki</t>
  </si>
  <si>
    <t>Standards (100 ul in 1 ml -&gt; 200 ul per standard)</t>
  </si>
  <si>
    <t>old d1 standards - DOTA values are wrong</t>
  </si>
  <si>
    <t>Fr-221 CPM</t>
  </si>
  <si>
    <t>Bi-213 CPM</t>
  </si>
  <si>
    <t>mouse 7 - blood</t>
  </si>
  <si>
    <t>mouse 8 - blood</t>
  </si>
  <si>
    <t>mouse 9 - blood</t>
  </si>
  <si>
    <t>mouse 10 - blood</t>
  </si>
  <si>
    <t>mouse 12 - blood</t>
  </si>
  <si>
    <t>mouse 11 - blood</t>
  </si>
  <si>
    <t>mouse 7</t>
  </si>
  <si>
    <t>mouse 8</t>
  </si>
  <si>
    <t>mouse 9</t>
  </si>
  <si>
    <t>mouse 10</t>
  </si>
  <si>
    <t>mouse 11</t>
  </si>
  <si>
    <t>mouse 12</t>
  </si>
  <si>
    <t>mouse 7 - tumour</t>
  </si>
  <si>
    <t>mouse 7 - kidneys</t>
  </si>
  <si>
    <t>mouse 8 - tumour</t>
  </si>
  <si>
    <t>mouse 8 - kidneys</t>
  </si>
  <si>
    <t>mouse 9 - tumour</t>
  </si>
  <si>
    <t>mouse 9 - kidneys</t>
  </si>
  <si>
    <t>mouse 10 - tumour</t>
  </si>
  <si>
    <t>mouse 10 - kidneys</t>
  </si>
  <si>
    <t>mouse 11 - tumour</t>
  </si>
  <si>
    <t>mouse 11 - kidneys</t>
  </si>
  <si>
    <t>mouse 12 - tumour</t>
  </si>
  <si>
    <t>mouse 12 - kidneys</t>
  </si>
  <si>
    <t>-</t>
  </si>
  <si>
    <t>tumour</t>
  </si>
  <si>
    <t>Tumour</t>
  </si>
  <si>
    <t>day 7</t>
  </si>
  <si>
    <t>% of initial dose (only works for whole organs)</t>
  </si>
  <si>
    <t>tumour/kidney</t>
  </si>
  <si>
    <t>%ID/g</t>
  </si>
  <si>
    <t>blood</t>
  </si>
  <si>
    <t>spleen</t>
  </si>
  <si>
    <t>kidney</t>
  </si>
  <si>
    <t>Bi(t=0)</t>
  </si>
  <si>
    <t>Bi(eq)</t>
  </si>
  <si>
    <t>R</t>
  </si>
  <si>
    <t>tumor</t>
  </si>
  <si>
    <t>                  1.79 </t>
  </si>
  <si>
    <t>                  0.87 </t>
  </si>
  <si>
    <t>            284.69 </t>
  </si>
  <si>
    <t>               74.98 </t>
  </si>
  <si>
    <t>                  8.90 </t>
  </si>
  <si>
    <t>                  0.29 </t>
  </si>
  <si>
    <t>                  0.38 </t>
  </si>
  <si>
    <t>            319.90 </t>
  </si>
  <si>
    <t>            115.98 </t>
  </si>
  <si>
    <t>                  0.83 </t>
  </si>
  <si>
    <t>                  0.50 </t>
  </si>
  <si>
    <t>                  6.17 </t>
  </si>
  <si>
    <t>                  0.89 </t>
  </si>
  <si>
    <t>               10.76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</si>
</sst>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d/mm/yy;@"/>
    <numFmt numFmtId="166" formatCode="[$-413]d/mmm/yy;@"/>
    <numFmt numFmtId="167" formatCode="0.0000"/>
    <numFmt numFmtId="168" formatCode="0.0"/>
    <numFmt numFmtId="169" formatCode="0.0%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 style="medium">
        <color auto="1"/>
      </bottom>
      <diagonal/>
    </border>
  </borders>
  <cellStyleXfs count="25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5" fontId="2" fillId="0" borderId="0" xfId="0" applyNumberFormat="1" applyFont="1" applyAlignment="1">
      <alignment horizontal="right"/>
    </xf>
    <xf numFmtId="166" fontId="0" fillId="0" borderId="0" xfId="0" applyNumberFormat="1" applyBorder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0" applyNumberFormat="1" applyBorder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/>
    <xf numFmtId="0" fontId="0" fillId="0" borderId="2" xfId="0" applyBorder="1"/>
    <xf numFmtId="1" fontId="3" fillId="0" borderId="2" xfId="0" applyNumberFormat="1" applyFont="1" applyBorder="1"/>
    <xf numFmtId="0" fontId="3" fillId="0" borderId="3" xfId="0" applyFont="1" applyBorder="1"/>
    <xf numFmtId="0" fontId="3" fillId="0" borderId="2" xfId="0" applyFont="1" applyBorder="1"/>
    <xf numFmtId="0" fontId="0" fillId="0" borderId="4" xfId="0" applyBorder="1"/>
    <xf numFmtId="167" fontId="0" fillId="0" borderId="4" xfId="0" applyNumberFormat="1" applyBorder="1"/>
    <xf numFmtId="0" fontId="0" fillId="0" borderId="5" xfId="0" applyBorder="1"/>
    <xf numFmtId="167" fontId="0" fillId="0" borderId="5" xfId="0" applyNumberFormat="1" applyBorder="1"/>
    <xf numFmtId="2" fontId="0" fillId="0" borderId="5" xfId="0" applyNumberFormat="1" applyBorder="1"/>
    <xf numFmtId="0" fontId="0" fillId="0" borderId="2" xfId="0" applyFill="1" applyBorder="1"/>
    <xf numFmtId="167" fontId="0" fillId="0" borderId="2" xfId="0" applyNumberFormat="1" applyBorder="1"/>
    <xf numFmtId="2" fontId="0" fillId="0" borderId="4" xfId="0" applyNumberFormat="1" applyBorder="1"/>
    <xf numFmtId="167" fontId="0" fillId="0" borderId="7" xfId="0" applyNumberFormat="1" applyBorder="1"/>
    <xf numFmtId="0" fontId="0" fillId="0" borderId="7" xfId="0" applyBorder="1"/>
    <xf numFmtId="2" fontId="0" fillId="0" borderId="7" xfId="0" applyNumberFormat="1" applyBorder="1"/>
    <xf numFmtId="0" fontId="0" fillId="0" borderId="8" xfId="0" applyBorder="1"/>
    <xf numFmtId="167" fontId="0" fillId="0" borderId="0" xfId="0" applyNumberFormat="1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Border="1"/>
    <xf numFmtId="167" fontId="0" fillId="0" borderId="0" xfId="0" applyNumberFormat="1" applyFill="1" applyBorder="1"/>
    <xf numFmtId="1" fontId="3" fillId="0" borderId="0" xfId="0" applyNumberFormat="1" applyFont="1" applyBorder="1"/>
    <xf numFmtId="0" fontId="3" fillId="0" borderId="0" xfId="0" applyFont="1" applyBorder="1"/>
    <xf numFmtId="0" fontId="8" fillId="0" borderId="2" xfId="0" applyFont="1" applyBorder="1"/>
    <xf numFmtId="1" fontId="9" fillId="0" borderId="9" xfId="0" applyNumberFormat="1" applyFont="1" applyBorder="1"/>
    <xf numFmtId="0" fontId="8" fillId="0" borderId="0" xfId="0" applyFont="1"/>
    <xf numFmtId="0" fontId="8" fillId="0" borderId="9" xfId="0" applyFont="1" applyBorder="1"/>
    <xf numFmtId="0" fontId="9" fillId="0" borderId="3" xfId="0" applyFont="1" applyBorder="1"/>
    <xf numFmtId="0" fontId="8" fillId="0" borderId="4" xfId="0" applyFont="1" applyBorder="1"/>
    <xf numFmtId="167" fontId="8" fillId="0" borderId="10" xfId="0" applyNumberFormat="1" applyFont="1" applyBorder="1"/>
    <xf numFmtId="0" fontId="8" fillId="0" borderId="10" xfId="0" applyFont="1" applyBorder="1"/>
    <xf numFmtId="0" fontId="0" fillId="0" borderId="11" xfId="0" applyBorder="1"/>
    <xf numFmtId="0" fontId="0" fillId="0" borderId="1" xfId="0" applyBorder="1"/>
    <xf numFmtId="0" fontId="0" fillId="0" borderId="6" xfId="0" applyFill="1" applyBorder="1"/>
    <xf numFmtId="0" fontId="0" fillId="0" borderId="12" xfId="0" applyBorder="1"/>
    <xf numFmtId="22" fontId="0" fillId="0" borderId="0" xfId="0" applyNumberFormat="1"/>
    <xf numFmtId="2" fontId="0" fillId="0" borderId="8" xfId="0" applyNumberFormat="1" applyBorder="1"/>
    <xf numFmtId="49" fontId="3" fillId="0" borderId="0" xfId="0" applyNumberFormat="1" applyFont="1" applyAlignment="1">
      <alignment horizontal="center"/>
    </xf>
    <xf numFmtId="2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2" fontId="0" fillId="0" borderId="0" xfId="0" applyNumberFormat="1"/>
    <xf numFmtId="168" fontId="0" fillId="0" borderId="0" xfId="0" applyNumberFormat="1"/>
    <xf numFmtId="168" fontId="0" fillId="0" borderId="0" xfId="0" applyNumberFormat="1" applyBorder="1"/>
    <xf numFmtId="0" fontId="4" fillId="0" borderId="0" xfId="0" applyFont="1"/>
    <xf numFmtId="9" fontId="0" fillId="0" borderId="0" xfId="1" applyFont="1"/>
    <xf numFmtId="0" fontId="12" fillId="0" borderId="0" xfId="0" applyFont="1"/>
    <xf numFmtId="22" fontId="4" fillId="0" borderId="0" xfId="0" applyNumberFormat="1" applyFont="1"/>
    <xf numFmtId="22" fontId="0" fillId="0" borderId="0" xfId="0" applyNumberFormat="1" applyBorder="1"/>
    <xf numFmtId="0" fontId="8" fillId="0" borderId="0" xfId="0" applyFont="1" applyBorder="1"/>
    <xf numFmtId="0" fontId="12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Border="1"/>
    <xf numFmtId="0" fontId="14" fillId="0" borderId="1" xfId="0" applyFont="1" applyBorder="1"/>
    <xf numFmtId="1" fontId="14" fillId="0" borderId="0" xfId="0" applyNumberFormat="1" applyFont="1" applyAlignment="1">
      <alignment horizontal="center"/>
    </xf>
    <xf numFmtId="2" fontId="0" fillId="0" borderId="2" xfId="0" applyNumberFormat="1" applyBorder="1"/>
    <xf numFmtId="0" fontId="0" fillId="0" borderId="17" xfId="0" applyBorder="1"/>
    <xf numFmtId="0" fontId="4" fillId="0" borderId="0" xfId="0" applyFont="1" applyFill="1" applyBorder="1"/>
    <xf numFmtId="0" fontId="15" fillId="0" borderId="0" xfId="0" applyFont="1"/>
    <xf numFmtId="0" fontId="15" fillId="0" borderId="11" xfId="0" applyFont="1" applyBorder="1"/>
    <xf numFmtId="0" fontId="15" fillId="0" borderId="17" xfId="0" applyFont="1" applyBorder="1"/>
    <xf numFmtId="49" fontId="3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0" xfId="0" applyFill="1"/>
    <xf numFmtId="9" fontId="0" fillId="2" borderId="0" xfId="1" applyFont="1" applyFill="1"/>
    <xf numFmtId="164" fontId="0" fillId="0" borderId="0" xfId="16" applyFont="1"/>
    <xf numFmtId="9" fontId="0" fillId="0" borderId="0" xfId="1" applyFont="1" applyBorder="1"/>
    <xf numFmtId="169" fontId="0" fillId="0" borderId="0" xfId="1" applyNumberFormat="1" applyFont="1" applyBorder="1"/>
    <xf numFmtId="10" fontId="0" fillId="0" borderId="0" xfId="1" applyNumberFormat="1" applyFont="1" applyBorder="1"/>
    <xf numFmtId="10" fontId="0" fillId="0" borderId="0" xfId="1" applyNumberFormat="1" applyFont="1"/>
    <xf numFmtId="2" fontId="0" fillId="0" borderId="0" xfId="1" applyNumberFormat="1" applyFont="1" applyBorder="1"/>
    <xf numFmtId="10" fontId="0" fillId="0" borderId="0" xfId="0" applyNumberFormat="1" applyBorder="1"/>
    <xf numFmtId="164" fontId="0" fillId="3" borderId="0" xfId="16" applyFont="1" applyFill="1"/>
    <xf numFmtId="43" fontId="8" fillId="0" borderId="0" xfId="0" applyNumberFormat="1" applyFont="1"/>
    <xf numFmtId="2" fontId="8" fillId="0" borderId="0" xfId="0" applyNumberFormat="1" applyFont="1"/>
    <xf numFmtId="9" fontId="8" fillId="0" borderId="0" xfId="1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</cellXfs>
  <cellStyles count="25">
    <cellStyle name="Comma" xfId="1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</a:t>
            </a:r>
          </a:p>
        </c:rich>
      </c:tx>
      <c:layout>
        <c:manualLayout>
          <c:xMode val="edge"/>
          <c:yMode val="edge"/>
          <c:x val="0.43504982500012102"/>
          <c:y val="7.451916295707020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counts'!$Y$5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0.20835669412275792</c:v>
                </c:pt>
                <c:pt idx="1">
                  <c:v>0.2296634063866953</c:v>
                </c:pt>
                <c:pt idx="2">
                  <c:v>245.76829283162562</c:v>
                </c:pt>
                <c:pt idx="3">
                  <c:v>0.23997683301757833</c:v>
                </c:pt>
                <c:pt idx="4">
                  <c:v>0.42568343759774879</c:v>
                </c:pt>
                <c:pt idx="5">
                  <c:v>0.18912985976951985</c:v>
                </c:pt>
                <c:pt idx="6">
                  <c:v>0.42053650255671332</c:v>
                </c:pt>
                <c:pt idx="7">
                  <c:v>3.4623954081087787</c:v>
                </c:pt>
                <c:pt idx="8">
                  <c:v>0.2995095194721385</c:v>
                </c:pt>
                <c:pt idx="9">
                  <c:v>5.4221093860951193</c:v>
                </c:pt>
                <c:pt idx="10">
                  <c:v>1.7298279940297405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7-CE43-AD51-3FFA77238DEB}"/>
            </c:ext>
          </c:extLst>
        </c:ser>
        <c:ser>
          <c:idx val="1"/>
          <c:order val="1"/>
          <c:tx>
            <c:strRef>
              <c:f>'biodistribution with counts'!$AE$5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0.12631439821909013</c:v>
                </c:pt>
                <c:pt idx="1">
                  <c:v>0.39184569911758793</c:v>
                </c:pt>
                <c:pt idx="2">
                  <c:v>7.4606363524730206</c:v>
                </c:pt>
                <c:pt idx="3">
                  <c:v>0.14871606827766912</c:v>
                </c:pt>
                <c:pt idx="4">
                  <c:v>0.19674999322182884</c:v>
                </c:pt>
                <c:pt idx="5">
                  <c:v>0.12322576395664088</c:v>
                </c:pt>
                <c:pt idx="6">
                  <c:v>0.24152589170969874</c:v>
                </c:pt>
                <c:pt idx="7">
                  <c:v>0.35025337394532285</c:v>
                </c:pt>
                <c:pt idx="8">
                  <c:v>0.18544388448136276</c:v>
                </c:pt>
                <c:pt idx="9">
                  <c:v>4.9841595820698865</c:v>
                </c:pt>
                <c:pt idx="10">
                  <c:v>0.70648645717225134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B7-CE43-AD51-3FFA77238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48058288"/>
        <c:axId val="-648055968"/>
      </c:barChart>
      <c:catAx>
        <c:axId val="-64805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8055968"/>
        <c:crossesAt val="0.1"/>
        <c:auto val="1"/>
        <c:lblAlgn val="ctr"/>
        <c:lblOffset val="100"/>
        <c:noMultiLvlLbl val="0"/>
      </c:catAx>
      <c:valAx>
        <c:axId val="-648055968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8058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1 - Ac225</a:t>
            </a:r>
          </a:p>
        </c:rich>
      </c:tx>
      <c:layout>
        <c:manualLayout>
          <c:xMode val="edge"/>
          <c:yMode val="edge"/>
          <c:x val="0.43504982500012102"/>
          <c:y val="7.451916295707020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2.7846247780278017E-2</c:v>
                </c:pt>
                <c:pt idx="1">
                  <c:v>1.7330800910686502E-2</c:v>
                </c:pt>
                <c:pt idx="2">
                  <c:v>292.63185879732202</c:v>
                </c:pt>
                <c:pt idx="3">
                  <c:v>7.3414231811821648E-2</c:v>
                </c:pt>
                <c:pt idx="4">
                  <c:v>0.22622118609714209</c:v>
                </c:pt>
                <c:pt idx="5">
                  <c:v>6.8538440920490828E-2</c:v>
                </c:pt>
                <c:pt idx="6">
                  <c:v>0.43240215390248316</c:v>
                </c:pt>
                <c:pt idx="7">
                  <c:v>4.1203174486910141</c:v>
                </c:pt>
                <c:pt idx="8">
                  <c:v>0.10140685143050268</c:v>
                </c:pt>
                <c:pt idx="9">
                  <c:v>8.7814937277933824E-2</c:v>
                </c:pt>
                <c:pt idx="10">
                  <c:v>1.3688862947908933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7-E748-8017-A8B73AADC6D8}"/>
            </c:ext>
          </c:extLst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1.1729578263610882E-2</c:v>
                </c:pt>
                <c:pt idx="1">
                  <c:v>0.2738858802990744</c:v>
                </c:pt>
                <c:pt idx="2">
                  <c:v>9.9942038481719901</c:v>
                </c:pt>
                <c:pt idx="3">
                  <c:v>6.2998517313889351E-3</c:v>
                </c:pt>
                <c:pt idx="4">
                  <c:v>5.8539761199783991E-2</c:v>
                </c:pt>
                <c:pt idx="5">
                  <c:v>4.4946373263109818E-3</c:v>
                </c:pt>
                <c:pt idx="6">
                  <c:v>0.24430810294042937</c:v>
                </c:pt>
                <c:pt idx="7">
                  <c:v>0.41136377123187962</c:v>
                </c:pt>
                <c:pt idx="8">
                  <c:v>1.1476227509264409E-2</c:v>
                </c:pt>
                <c:pt idx="9">
                  <c:v>1.1894661772214641</c:v>
                </c:pt>
                <c:pt idx="10">
                  <c:v>0.26516561388357202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7-E748-8017-A8B73AADC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29374496"/>
        <c:axId val="-629371744"/>
      </c:barChart>
      <c:catAx>
        <c:axId val="-62937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9371744"/>
        <c:crossesAt val="0.01"/>
        <c:auto val="1"/>
        <c:lblAlgn val="ctr"/>
        <c:lblOffset val="100"/>
        <c:noMultiLvlLbl val="0"/>
      </c:catAx>
      <c:valAx>
        <c:axId val="-629371744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93744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7 - Ac225</a:t>
            </a:r>
          </a:p>
        </c:rich>
      </c:tx>
      <c:layout>
        <c:manualLayout>
          <c:xMode val="edge"/>
          <c:yMode val="edge"/>
          <c:x val="0.44413933357798702"/>
          <c:y val="8.0251406261460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0.21691946399854556</c:v>
                </c:pt>
                <c:pt idx="1">
                  <c:v>0.16235926615026283</c:v>
                </c:pt>
                <c:pt idx="2">
                  <c:v>152.44615145615145</c:v>
                </c:pt>
                <c:pt idx="3">
                  <c:v>0.19426208132806361</c:v>
                </c:pt>
                <c:pt idx="4">
                  <c:v>0.34298089375238616</c:v>
                </c:pt>
                <c:pt idx="5">
                  <c:v>0.22479265205051457</c:v>
                </c:pt>
                <c:pt idx="6">
                  <c:v>0.40921525555066895</c:v>
                </c:pt>
                <c:pt idx="7">
                  <c:v>5.236424353265317</c:v>
                </c:pt>
                <c:pt idx="8">
                  <c:v>0.24004048107494241</c:v>
                </c:pt>
                <c:pt idx="9">
                  <c:v>26.103450277778556</c:v>
                </c:pt>
                <c:pt idx="10">
                  <c:v>6.1740384034495177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2A-2E49-B03F-CA9BA85E6290}"/>
            </c:ext>
          </c:extLst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CPM'!$AK$23:$AK$33</c:f>
              <c:numCache>
                <c:formatCode>0.00</c:formatCode>
                <c:ptCount val="11"/>
                <c:pt idx="0">
                  <c:v>9.377182986421885E-2</c:v>
                </c:pt>
                <c:pt idx="1">
                  <c:v>0.1756351619257572</c:v>
                </c:pt>
                <c:pt idx="2">
                  <c:v>4.7794502490493533</c:v>
                </c:pt>
                <c:pt idx="3">
                  <c:v>0.13996774051874936</c:v>
                </c:pt>
                <c:pt idx="4">
                  <c:v>0.32013729918855188</c:v>
                </c:pt>
                <c:pt idx="5">
                  <c:v>4.0389841501531451E-2</c:v>
                </c:pt>
                <c:pt idx="6">
                  <c:v>4.8624032984916604E-2</c:v>
                </c:pt>
                <c:pt idx="7">
                  <c:v>0.27295743823246299</c:v>
                </c:pt>
                <c:pt idx="8">
                  <c:v>0.22573383445736075</c:v>
                </c:pt>
                <c:pt idx="9">
                  <c:v>16.753517220349494</c:v>
                </c:pt>
                <c:pt idx="10">
                  <c:v>0.91282216183017861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2A-2E49-B03F-CA9BA85E6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29351904"/>
        <c:axId val="-629349152"/>
      </c:barChart>
      <c:catAx>
        <c:axId val="-62935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9349152"/>
        <c:crossesAt val="0.01"/>
        <c:auto val="1"/>
        <c:lblAlgn val="ctr"/>
        <c:lblOffset val="100"/>
        <c:noMultiLvlLbl val="0"/>
      </c:catAx>
      <c:valAx>
        <c:axId val="-629349152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93519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2.7846247780278017E-2</c:v>
                </c:pt>
                <c:pt idx="1">
                  <c:v>1.7330800910686502E-2</c:v>
                </c:pt>
                <c:pt idx="2">
                  <c:v>292.63185879732202</c:v>
                </c:pt>
                <c:pt idx="3">
                  <c:v>7.3414231811821648E-2</c:v>
                </c:pt>
                <c:pt idx="4">
                  <c:v>0.22622118609714209</c:v>
                </c:pt>
                <c:pt idx="5">
                  <c:v>6.8538440920490828E-2</c:v>
                </c:pt>
                <c:pt idx="6">
                  <c:v>0.43240215390248316</c:v>
                </c:pt>
                <c:pt idx="7">
                  <c:v>4.1203174486910141</c:v>
                </c:pt>
                <c:pt idx="8">
                  <c:v>0.10140685143050268</c:v>
                </c:pt>
                <c:pt idx="9">
                  <c:v>8.7814937277933824E-2</c:v>
                </c:pt>
                <c:pt idx="10">
                  <c:v>1.3688862947908933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7E4F-A5C5-B2E814B3C55C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0.21691946399854556</c:v>
                </c:pt>
                <c:pt idx="1">
                  <c:v>0.16235926615026283</c:v>
                </c:pt>
                <c:pt idx="2">
                  <c:v>152.44615145615145</c:v>
                </c:pt>
                <c:pt idx="3">
                  <c:v>0.19426208132806361</c:v>
                </c:pt>
                <c:pt idx="4">
                  <c:v>0.34298089375238616</c:v>
                </c:pt>
                <c:pt idx="5">
                  <c:v>0.22479265205051457</c:v>
                </c:pt>
                <c:pt idx="6">
                  <c:v>0.40921525555066895</c:v>
                </c:pt>
                <c:pt idx="7">
                  <c:v>5.236424353265317</c:v>
                </c:pt>
                <c:pt idx="8">
                  <c:v>0.24004048107494241</c:v>
                </c:pt>
                <c:pt idx="9">
                  <c:v>26.103450277778556</c:v>
                </c:pt>
                <c:pt idx="10">
                  <c:v>6.1740384034495177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7E4F-A5C5-B2E814B3C55C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1.1729578263610882E-2</c:v>
                </c:pt>
                <c:pt idx="1">
                  <c:v>0.2738858802990744</c:v>
                </c:pt>
                <c:pt idx="2">
                  <c:v>9.9942038481719901</c:v>
                </c:pt>
                <c:pt idx="3">
                  <c:v>6.2998517313889351E-3</c:v>
                </c:pt>
                <c:pt idx="4">
                  <c:v>5.8539761199783991E-2</c:v>
                </c:pt>
                <c:pt idx="5">
                  <c:v>4.4946373263109818E-3</c:v>
                </c:pt>
                <c:pt idx="6">
                  <c:v>0.24430810294042937</c:v>
                </c:pt>
                <c:pt idx="7">
                  <c:v>0.41136377123187962</c:v>
                </c:pt>
                <c:pt idx="8">
                  <c:v>1.1476227509264409E-2</c:v>
                </c:pt>
                <c:pt idx="9">
                  <c:v>1.1894661772214641</c:v>
                </c:pt>
                <c:pt idx="10">
                  <c:v>0.26516561388357202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7E4F-A5C5-B2E814B3C55C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9.377182986421885E-2</c:v>
                </c:pt>
                <c:pt idx="1">
                  <c:v>0.1756351619257572</c:v>
                </c:pt>
                <c:pt idx="2">
                  <c:v>4.7794502490493533</c:v>
                </c:pt>
                <c:pt idx="3">
                  <c:v>0.13996774051874936</c:v>
                </c:pt>
                <c:pt idx="4">
                  <c:v>0.32013729918855188</c:v>
                </c:pt>
                <c:pt idx="5">
                  <c:v>4.0389841501531451E-2</c:v>
                </c:pt>
                <c:pt idx="6">
                  <c:v>4.8624032984916604E-2</c:v>
                </c:pt>
                <c:pt idx="7">
                  <c:v>0.27295743823246299</c:v>
                </c:pt>
                <c:pt idx="8">
                  <c:v>0.22573383445736075</c:v>
                </c:pt>
                <c:pt idx="9">
                  <c:v>16.753517220349494</c:v>
                </c:pt>
                <c:pt idx="10">
                  <c:v>0.91282216183017861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7E4F-A5C5-B2E814B3C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7309040"/>
        <c:axId val="-633284048"/>
      </c:barChart>
      <c:catAx>
        <c:axId val="-63730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284048"/>
        <c:crosses val="autoZero"/>
        <c:auto val="1"/>
        <c:lblAlgn val="ctr"/>
        <c:lblOffset val="100"/>
        <c:noMultiLvlLbl val="0"/>
      </c:catAx>
      <c:valAx>
        <c:axId val="-633284048"/>
        <c:scaling>
          <c:orientation val="minMax"/>
          <c:max val="4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225Ac concentration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7309040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01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2.7846247780278017E-2</c:v>
                </c:pt>
                <c:pt idx="1">
                  <c:v>1.7330800910686502E-2</c:v>
                </c:pt>
                <c:pt idx="2">
                  <c:v>292.63185879732202</c:v>
                </c:pt>
                <c:pt idx="3">
                  <c:v>7.3414231811821648E-2</c:v>
                </c:pt>
                <c:pt idx="4">
                  <c:v>0.22622118609714209</c:v>
                </c:pt>
                <c:pt idx="5">
                  <c:v>6.8538440920490828E-2</c:v>
                </c:pt>
                <c:pt idx="6">
                  <c:v>0.43240215390248316</c:v>
                </c:pt>
                <c:pt idx="7">
                  <c:v>4.1203174486910141</c:v>
                </c:pt>
                <c:pt idx="8">
                  <c:v>0.10140685143050268</c:v>
                </c:pt>
                <c:pt idx="9">
                  <c:v>8.7814937277933824E-2</c:v>
                </c:pt>
                <c:pt idx="10">
                  <c:v>1.3688862947908933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43-E647-B7F8-7CEDF39EA3FA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0.21691946399854556</c:v>
                </c:pt>
                <c:pt idx="1">
                  <c:v>0.16235926615026283</c:v>
                </c:pt>
                <c:pt idx="2">
                  <c:v>152.44615145615145</c:v>
                </c:pt>
                <c:pt idx="3">
                  <c:v>0.19426208132806361</c:v>
                </c:pt>
                <c:pt idx="4">
                  <c:v>0.34298089375238616</c:v>
                </c:pt>
                <c:pt idx="5">
                  <c:v>0.22479265205051457</c:v>
                </c:pt>
                <c:pt idx="6">
                  <c:v>0.40921525555066895</c:v>
                </c:pt>
                <c:pt idx="7">
                  <c:v>5.236424353265317</c:v>
                </c:pt>
                <c:pt idx="8">
                  <c:v>0.24004048107494241</c:v>
                </c:pt>
                <c:pt idx="9">
                  <c:v>26.103450277778556</c:v>
                </c:pt>
                <c:pt idx="10">
                  <c:v>6.1740384034495177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43-E647-B7F8-7CEDF39EA3FA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1.1729578263610882E-2</c:v>
                </c:pt>
                <c:pt idx="1">
                  <c:v>0.2738858802990744</c:v>
                </c:pt>
                <c:pt idx="2">
                  <c:v>9.9942038481719901</c:v>
                </c:pt>
                <c:pt idx="3">
                  <c:v>6.2998517313889351E-3</c:v>
                </c:pt>
                <c:pt idx="4">
                  <c:v>5.8539761199783991E-2</c:v>
                </c:pt>
                <c:pt idx="5">
                  <c:v>4.4946373263109818E-3</c:v>
                </c:pt>
                <c:pt idx="6">
                  <c:v>0.24430810294042937</c:v>
                </c:pt>
                <c:pt idx="7">
                  <c:v>0.41136377123187962</c:v>
                </c:pt>
                <c:pt idx="8">
                  <c:v>1.1476227509264409E-2</c:v>
                </c:pt>
                <c:pt idx="9">
                  <c:v>1.1894661772214641</c:v>
                </c:pt>
                <c:pt idx="10">
                  <c:v>0.26516561388357202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43-E647-B7F8-7CEDF39EA3FA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9.377182986421885E-2</c:v>
                </c:pt>
                <c:pt idx="1">
                  <c:v>0.1756351619257572</c:v>
                </c:pt>
                <c:pt idx="2">
                  <c:v>4.7794502490493533</c:v>
                </c:pt>
                <c:pt idx="3">
                  <c:v>0.13996774051874936</c:v>
                </c:pt>
                <c:pt idx="4">
                  <c:v>0.32013729918855188</c:v>
                </c:pt>
                <c:pt idx="5">
                  <c:v>4.0389841501531451E-2</c:v>
                </c:pt>
                <c:pt idx="6">
                  <c:v>4.8624032984916604E-2</c:v>
                </c:pt>
                <c:pt idx="7">
                  <c:v>0.27295743823246299</c:v>
                </c:pt>
                <c:pt idx="8">
                  <c:v>0.22573383445736075</c:v>
                </c:pt>
                <c:pt idx="9">
                  <c:v>16.753517220349494</c:v>
                </c:pt>
                <c:pt idx="10">
                  <c:v>0.91282216183017861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43-E647-B7F8-7CEDF39EA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7505456"/>
        <c:axId val="-647359088"/>
      </c:barChart>
      <c:catAx>
        <c:axId val="-63750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359088"/>
        <c:crosses val="autoZero"/>
        <c:auto val="1"/>
        <c:lblAlgn val="ctr"/>
        <c:lblOffset val="100"/>
        <c:noMultiLvlLbl val="0"/>
      </c:catAx>
      <c:valAx>
        <c:axId val="-647359088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225Ac concentration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7505456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2142057209868"/>
          <c:y val="7.1903713674875303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</a:t>
            </a:r>
          </a:p>
        </c:rich>
      </c:tx>
      <c:layout>
        <c:manualLayout>
          <c:xMode val="edge"/>
          <c:yMode val="edge"/>
          <c:x val="0.44413933357798702"/>
          <c:y val="8.0251406261460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counts'!$Y$5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0.36834902946849168</c:v>
                </c:pt>
                <c:pt idx="1">
                  <c:v>0.62595855992234362</c:v>
                </c:pt>
                <c:pt idx="2">
                  <c:v>156.12523444350745</c:v>
                </c:pt>
                <c:pt idx="3">
                  <c:v>0.42859978883804434</c:v>
                </c:pt>
                <c:pt idx="4">
                  <c:v>0.61875345281821548</c:v>
                </c:pt>
                <c:pt idx="5">
                  <c:v>0.3787653641423756</c:v>
                </c:pt>
                <c:pt idx="6">
                  <c:v>0.5120243940749909</c:v>
                </c:pt>
                <c:pt idx="7">
                  <c:v>3.9426153033699984</c:v>
                </c:pt>
                <c:pt idx="8">
                  <c:v>0.45919359603523208</c:v>
                </c:pt>
                <c:pt idx="9">
                  <c:v>30.105315316889655</c:v>
                </c:pt>
                <c:pt idx="10">
                  <c:v>5.685130481931278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0-EF4E-8310-C0661556D34F}"/>
            </c:ext>
          </c:extLst>
        </c:ser>
        <c:ser>
          <c:idx val="1"/>
          <c:order val="1"/>
          <c:tx>
            <c:strRef>
              <c:f>'biodistribution with counts'!$AE$5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0.25087292374565717</c:v>
                </c:pt>
                <c:pt idx="1">
                  <c:v>0.57008152398936618</c:v>
                </c:pt>
                <c:pt idx="2">
                  <c:v>6.8568196608402072</c:v>
                </c:pt>
                <c:pt idx="3">
                  <c:v>0.36278326235802594</c:v>
                </c:pt>
                <c:pt idx="4">
                  <c:v>0.58528646098416548</c:v>
                </c:pt>
                <c:pt idx="5">
                  <c:v>0.24900519865734227</c:v>
                </c:pt>
                <c:pt idx="6">
                  <c:v>0.16326827826488849</c:v>
                </c:pt>
                <c:pt idx="7">
                  <c:v>0.33374643976538587</c:v>
                </c:pt>
                <c:pt idx="8">
                  <c:v>0.44349447534787501</c:v>
                </c:pt>
                <c:pt idx="9">
                  <c:v>22.773878669356684</c:v>
                </c:pt>
                <c:pt idx="10">
                  <c:v>1.7793838846723196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C0-EF4E-8310-C0661556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5338960"/>
        <c:axId val="-595392544"/>
      </c:barChart>
      <c:catAx>
        <c:axId val="-59533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392544"/>
        <c:crossesAt val="0.1"/>
        <c:auto val="1"/>
        <c:lblAlgn val="ctr"/>
        <c:lblOffset val="100"/>
        <c:noMultiLvlLbl val="0"/>
      </c:catAx>
      <c:valAx>
        <c:axId val="-59539254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3389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0.20835669412275792</c:v>
                </c:pt>
                <c:pt idx="1">
                  <c:v>0.2296634063866953</c:v>
                </c:pt>
                <c:pt idx="2">
                  <c:v>245.76829283162562</c:v>
                </c:pt>
                <c:pt idx="3">
                  <c:v>0.23997683301757833</c:v>
                </c:pt>
                <c:pt idx="4">
                  <c:v>0.42568343759774879</c:v>
                </c:pt>
                <c:pt idx="5">
                  <c:v>0.18912985976951985</c:v>
                </c:pt>
                <c:pt idx="6">
                  <c:v>0.42053650255671332</c:v>
                </c:pt>
                <c:pt idx="7">
                  <c:v>3.4623954081087787</c:v>
                </c:pt>
                <c:pt idx="8">
                  <c:v>0.2995095194721385</c:v>
                </c:pt>
                <c:pt idx="9">
                  <c:v>5.4221093860951193</c:v>
                </c:pt>
                <c:pt idx="10">
                  <c:v>1.7298279940297405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C-FA48-B243-FCD2066D1C7D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0.36834902946849168</c:v>
                </c:pt>
                <c:pt idx="1">
                  <c:v>0.62595855992234362</c:v>
                </c:pt>
                <c:pt idx="2">
                  <c:v>156.12523444350745</c:v>
                </c:pt>
                <c:pt idx="3">
                  <c:v>0.42859978883804434</c:v>
                </c:pt>
                <c:pt idx="4">
                  <c:v>0.61875345281821548</c:v>
                </c:pt>
                <c:pt idx="5">
                  <c:v>0.3787653641423756</c:v>
                </c:pt>
                <c:pt idx="6">
                  <c:v>0.5120243940749909</c:v>
                </c:pt>
                <c:pt idx="7">
                  <c:v>3.9426153033699984</c:v>
                </c:pt>
                <c:pt idx="8">
                  <c:v>0.45919359603523208</c:v>
                </c:pt>
                <c:pt idx="9">
                  <c:v>30.105315316889655</c:v>
                </c:pt>
                <c:pt idx="10">
                  <c:v>5.685130481931278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0C-FA48-B243-FCD2066D1C7D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0.12631439821909013</c:v>
                </c:pt>
                <c:pt idx="1">
                  <c:v>0.39184569911758793</c:v>
                </c:pt>
                <c:pt idx="2">
                  <c:v>7.4606363524730206</c:v>
                </c:pt>
                <c:pt idx="3">
                  <c:v>0.14871606827766912</c:v>
                </c:pt>
                <c:pt idx="4">
                  <c:v>0.19674999322182884</c:v>
                </c:pt>
                <c:pt idx="5">
                  <c:v>0.12322576395664088</c:v>
                </c:pt>
                <c:pt idx="6">
                  <c:v>0.24152589170969874</c:v>
                </c:pt>
                <c:pt idx="7">
                  <c:v>0.35025337394532285</c:v>
                </c:pt>
                <c:pt idx="8">
                  <c:v>0.18544388448136276</c:v>
                </c:pt>
                <c:pt idx="9">
                  <c:v>4.9841595820698865</c:v>
                </c:pt>
                <c:pt idx="10">
                  <c:v>0.70648645717225134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0C-FA48-B243-FCD2066D1C7D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0.25087292374565717</c:v>
                </c:pt>
                <c:pt idx="1">
                  <c:v>0.57008152398936618</c:v>
                </c:pt>
                <c:pt idx="2">
                  <c:v>6.8568196608402072</c:v>
                </c:pt>
                <c:pt idx="3">
                  <c:v>0.36278326235802594</c:v>
                </c:pt>
                <c:pt idx="4">
                  <c:v>0.58528646098416548</c:v>
                </c:pt>
                <c:pt idx="5">
                  <c:v>0.24900519865734227</c:v>
                </c:pt>
                <c:pt idx="6">
                  <c:v>0.16326827826488849</c:v>
                </c:pt>
                <c:pt idx="7">
                  <c:v>0.33374643976538587</c:v>
                </c:pt>
                <c:pt idx="8">
                  <c:v>0.44349447534787501</c:v>
                </c:pt>
                <c:pt idx="9">
                  <c:v>22.773878669356684</c:v>
                </c:pt>
                <c:pt idx="10">
                  <c:v>1.7793838846723196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0C-FA48-B243-FCD2066D1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5444512"/>
        <c:axId val="-595442464"/>
      </c:barChart>
      <c:catAx>
        <c:axId val="-5954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442464"/>
        <c:crossesAt val="0.1"/>
        <c:auto val="1"/>
        <c:lblAlgn val="ctr"/>
        <c:lblOffset val="100"/>
        <c:noMultiLvlLbl val="0"/>
      </c:catAx>
      <c:valAx>
        <c:axId val="-595442464"/>
        <c:scaling>
          <c:logBase val="10"/>
          <c:orientation val="minMax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44451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01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0.20835669412275792</c:v>
                </c:pt>
                <c:pt idx="1">
                  <c:v>0.2296634063866953</c:v>
                </c:pt>
                <c:pt idx="2">
                  <c:v>245.76829283162562</c:v>
                </c:pt>
                <c:pt idx="3">
                  <c:v>0.23997683301757833</c:v>
                </c:pt>
                <c:pt idx="4">
                  <c:v>0.42568343759774879</c:v>
                </c:pt>
                <c:pt idx="5">
                  <c:v>0.18912985976951985</c:v>
                </c:pt>
                <c:pt idx="6">
                  <c:v>0.42053650255671332</c:v>
                </c:pt>
                <c:pt idx="7">
                  <c:v>3.4623954081087787</c:v>
                </c:pt>
                <c:pt idx="8">
                  <c:v>0.2995095194721385</c:v>
                </c:pt>
                <c:pt idx="9">
                  <c:v>5.4221093860951193</c:v>
                </c:pt>
                <c:pt idx="10">
                  <c:v>1.7298279940297405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57-7845-BF4D-F8657473DCBF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0.36834902946849168</c:v>
                </c:pt>
                <c:pt idx="1">
                  <c:v>0.62595855992234362</c:v>
                </c:pt>
                <c:pt idx="2">
                  <c:v>156.12523444350745</c:v>
                </c:pt>
                <c:pt idx="3">
                  <c:v>0.42859978883804434</c:v>
                </c:pt>
                <c:pt idx="4">
                  <c:v>0.61875345281821548</c:v>
                </c:pt>
                <c:pt idx="5">
                  <c:v>0.3787653641423756</c:v>
                </c:pt>
                <c:pt idx="6">
                  <c:v>0.5120243940749909</c:v>
                </c:pt>
                <c:pt idx="7">
                  <c:v>3.9426153033699984</c:v>
                </c:pt>
                <c:pt idx="8">
                  <c:v>0.45919359603523208</c:v>
                </c:pt>
                <c:pt idx="9">
                  <c:v>30.105315316889655</c:v>
                </c:pt>
                <c:pt idx="10">
                  <c:v>5.685130481931278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57-7845-BF4D-F8657473DCBF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0.12631439821909013</c:v>
                </c:pt>
                <c:pt idx="1">
                  <c:v>0.39184569911758793</c:v>
                </c:pt>
                <c:pt idx="2">
                  <c:v>7.4606363524730206</c:v>
                </c:pt>
                <c:pt idx="3">
                  <c:v>0.14871606827766912</c:v>
                </c:pt>
                <c:pt idx="4">
                  <c:v>0.19674999322182884</c:v>
                </c:pt>
                <c:pt idx="5">
                  <c:v>0.12322576395664088</c:v>
                </c:pt>
                <c:pt idx="6">
                  <c:v>0.24152589170969874</c:v>
                </c:pt>
                <c:pt idx="7">
                  <c:v>0.35025337394532285</c:v>
                </c:pt>
                <c:pt idx="8">
                  <c:v>0.18544388448136276</c:v>
                </c:pt>
                <c:pt idx="9">
                  <c:v>4.9841595820698865</c:v>
                </c:pt>
                <c:pt idx="10">
                  <c:v>0.70648645717225134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57-7845-BF4D-F8657473DCBF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0.25087292374565717</c:v>
                </c:pt>
                <c:pt idx="1">
                  <c:v>0.57008152398936618</c:v>
                </c:pt>
                <c:pt idx="2">
                  <c:v>6.8568196608402072</c:v>
                </c:pt>
                <c:pt idx="3">
                  <c:v>0.36278326235802594</c:v>
                </c:pt>
                <c:pt idx="4">
                  <c:v>0.58528646098416548</c:v>
                </c:pt>
                <c:pt idx="5">
                  <c:v>0.24900519865734227</c:v>
                </c:pt>
                <c:pt idx="6">
                  <c:v>0.16326827826488849</c:v>
                </c:pt>
                <c:pt idx="7">
                  <c:v>0.33374643976538587</c:v>
                </c:pt>
                <c:pt idx="8">
                  <c:v>0.44349447534787501</c:v>
                </c:pt>
                <c:pt idx="9">
                  <c:v>22.773878669356684</c:v>
                </c:pt>
                <c:pt idx="10">
                  <c:v>1.7793838846723196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57-7845-BF4D-F8657473D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3209168"/>
        <c:axId val="-633207392"/>
      </c:barChart>
      <c:catAx>
        <c:axId val="-63320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207392"/>
        <c:crosses val="autoZero"/>
        <c:auto val="1"/>
        <c:lblAlgn val="ctr"/>
        <c:lblOffset val="100"/>
        <c:noMultiLvlLbl val="0"/>
      </c:catAx>
      <c:valAx>
        <c:axId val="-6332073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20916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01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plus>
            <c:minus>
              <c:numRef>
                <c:f>'biodistribution with counts'!$AD$7:$AD$17</c:f>
                <c:numCache>
                  <c:formatCode>General</c:formatCode>
                  <c:ptCount val="11"/>
                  <c:pt idx="0">
                    <c:v>0.10407116433174055</c:v>
                  </c:pt>
                  <c:pt idx="1">
                    <c:v>2.6979200624733284E-2</c:v>
                  </c:pt>
                  <c:pt idx="2">
                    <c:v>121.93949391701356</c:v>
                  </c:pt>
                  <c:pt idx="3">
                    <c:v>4.9545673108394098E-2</c:v>
                  </c:pt>
                  <c:pt idx="4">
                    <c:v>0.18680528242416261</c:v>
                  </c:pt>
                  <c:pt idx="5">
                    <c:v>5.4184370464032773E-2</c:v>
                  </c:pt>
                  <c:pt idx="6">
                    <c:v>0.25268152766482554</c:v>
                  </c:pt>
                  <c:pt idx="7">
                    <c:v>1.9689347673070587</c:v>
                  </c:pt>
                  <c:pt idx="8">
                    <c:v>7.300016498026568E-2</c:v>
                  </c:pt>
                  <c:pt idx="9">
                    <c:v>1.8798780289226023</c:v>
                  </c:pt>
                  <c:pt idx="10">
                    <c:v>0.89046561280242065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counts'!$AC$7:$AC$17</c:f>
              <c:numCache>
                <c:formatCode>0.00</c:formatCode>
                <c:ptCount val="11"/>
                <c:pt idx="0">
                  <c:v>0.20835669412275792</c:v>
                </c:pt>
                <c:pt idx="1">
                  <c:v>0.2296634063866953</c:v>
                </c:pt>
                <c:pt idx="2">
                  <c:v>245.76829283162562</c:v>
                </c:pt>
                <c:pt idx="3">
                  <c:v>0.23997683301757833</c:v>
                </c:pt>
                <c:pt idx="4">
                  <c:v>0.42568343759774879</c:v>
                </c:pt>
                <c:pt idx="5">
                  <c:v>0.18912985976951985</c:v>
                </c:pt>
                <c:pt idx="6">
                  <c:v>0.42053650255671332</c:v>
                </c:pt>
                <c:pt idx="7">
                  <c:v>3.4623954081087787</c:v>
                </c:pt>
                <c:pt idx="8">
                  <c:v>0.2995095194721385</c:v>
                </c:pt>
                <c:pt idx="9">
                  <c:v>5.4221093860951193</c:v>
                </c:pt>
                <c:pt idx="10">
                  <c:v>1.7298279940297405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E-EB48-B925-9437BDE1A9D6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plus>
            <c:minus>
              <c:numRef>
                <c:f>'biodistribution with counts'!$AD$23:$AD$33</c:f>
                <c:numCache>
                  <c:formatCode>General</c:formatCode>
                  <c:ptCount val="11"/>
                  <c:pt idx="0">
                    <c:v>0.3047817416264913</c:v>
                  </c:pt>
                  <c:pt idx="1">
                    <c:v>0.1380147232190494</c:v>
                  </c:pt>
                  <c:pt idx="2">
                    <c:v>52.762230996236056</c:v>
                  </c:pt>
                  <c:pt idx="3">
                    <c:v>0.15342192160101856</c:v>
                  </c:pt>
                  <c:pt idx="4">
                    <c:v>0.11955910853552626</c:v>
                  </c:pt>
                  <c:pt idx="5">
                    <c:v>4.2680814856872681E-2</c:v>
                  </c:pt>
                  <c:pt idx="6">
                    <c:v>0.19849338543437461</c:v>
                  </c:pt>
                  <c:pt idx="7">
                    <c:v>1.4505508601178736</c:v>
                  </c:pt>
                  <c:pt idx="8">
                    <c:v>9.3009535377934438E-2</c:v>
                  </c:pt>
                  <c:pt idx="9">
                    <c:v>15.895604166025466</c:v>
                  </c:pt>
                  <c:pt idx="10">
                    <c:v>2.2966066088472505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counts'!$AC$23:$AC$33</c:f>
              <c:numCache>
                <c:formatCode>0.00</c:formatCode>
                <c:ptCount val="11"/>
                <c:pt idx="0">
                  <c:v>0.36834902946849168</c:v>
                </c:pt>
                <c:pt idx="1">
                  <c:v>0.62595855992234362</c:v>
                </c:pt>
                <c:pt idx="2">
                  <c:v>156.12523444350745</c:v>
                </c:pt>
                <c:pt idx="3">
                  <c:v>0.42859978883804434</c:v>
                </c:pt>
                <c:pt idx="4">
                  <c:v>0.61875345281821548</c:v>
                </c:pt>
                <c:pt idx="5">
                  <c:v>0.3787653641423756</c:v>
                </c:pt>
                <c:pt idx="6">
                  <c:v>0.5120243940749909</c:v>
                </c:pt>
                <c:pt idx="7">
                  <c:v>3.9426153033699984</c:v>
                </c:pt>
                <c:pt idx="8">
                  <c:v>0.45919359603523208</c:v>
                </c:pt>
                <c:pt idx="9">
                  <c:v>30.105315316889655</c:v>
                </c:pt>
                <c:pt idx="10">
                  <c:v>5.685130481931278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E-EB48-B925-9437BDE1A9D6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plus>
            <c:minus>
              <c:numRef>
                <c:f>'biodistribution with counts'!$AJ$7:$AJ$17</c:f>
                <c:numCache>
                  <c:formatCode>General</c:formatCode>
                  <c:ptCount val="11"/>
                  <c:pt idx="0">
                    <c:v>3.4707662233684544E-2</c:v>
                  </c:pt>
                  <c:pt idx="1">
                    <c:v>0.38273954633324481</c:v>
                  </c:pt>
                  <c:pt idx="2">
                    <c:v>4.5863439276819999</c:v>
                  </c:pt>
                  <c:pt idx="3">
                    <c:v>5.4746639603891971E-2</c:v>
                  </c:pt>
                  <c:pt idx="4">
                    <c:v>7.6398756334616097E-2</c:v>
                  </c:pt>
                  <c:pt idx="5">
                    <c:v>1.3022287082036139E-2</c:v>
                  </c:pt>
                  <c:pt idx="6">
                    <c:v>5.3739931954001743E-2</c:v>
                  </c:pt>
                  <c:pt idx="7">
                    <c:v>0.11770712222914229</c:v>
                  </c:pt>
                  <c:pt idx="8">
                    <c:v>6.9523477326211627E-2</c:v>
                  </c:pt>
                  <c:pt idx="9">
                    <c:v>1.5431069324468125</c:v>
                  </c:pt>
                  <c:pt idx="10">
                    <c:v>0.15777661378704727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counts'!$X$23:$X$33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counts'!$AI$7:$AI$17</c:f>
              <c:numCache>
                <c:formatCode>0.00</c:formatCode>
                <c:ptCount val="11"/>
                <c:pt idx="0">
                  <c:v>0.12631439821909013</c:v>
                </c:pt>
                <c:pt idx="1">
                  <c:v>0.39184569911758793</c:v>
                </c:pt>
                <c:pt idx="2">
                  <c:v>7.4606363524730206</c:v>
                </c:pt>
                <c:pt idx="3">
                  <c:v>0.14871606827766912</c:v>
                </c:pt>
                <c:pt idx="4">
                  <c:v>0.19674999322182884</c:v>
                </c:pt>
                <c:pt idx="5">
                  <c:v>0.12322576395664088</c:v>
                </c:pt>
                <c:pt idx="6">
                  <c:v>0.24152589170969874</c:v>
                </c:pt>
                <c:pt idx="7">
                  <c:v>0.35025337394532285</c:v>
                </c:pt>
                <c:pt idx="8">
                  <c:v>0.18544388448136276</c:v>
                </c:pt>
                <c:pt idx="9">
                  <c:v>4.9841595820698865</c:v>
                </c:pt>
                <c:pt idx="10">
                  <c:v>0.70648645717225134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3E-EB48-B925-9437BDE1A9D6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plus>
            <c:minus>
              <c:numRef>
                <c:f>'biodistribution with counts'!$AJ$23:$AJ$33</c:f>
                <c:numCache>
                  <c:formatCode>General</c:formatCode>
                  <c:ptCount val="11"/>
                  <c:pt idx="0">
                    <c:v>7.4045689389567182E-2</c:v>
                  </c:pt>
                  <c:pt idx="1">
                    <c:v>7.3505645208000014E-2</c:v>
                  </c:pt>
                  <c:pt idx="2">
                    <c:v>5.2531003059295385</c:v>
                  </c:pt>
                  <c:pt idx="3">
                    <c:v>0.12145370200948338</c:v>
                  </c:pt>
                  <c:pt idx="4">
                    <c:v>7.9267957939556516E-2</c:v>
                  </c:pt>
                  <c:pt idx="5">
                    <c:v>4.9780537522160134E-2</c:v>
                  </c:pt>
                  <c:pt idx="6">
                    <c:v>6.4107348618722471E-2</c:v>
                  </c:pt>
                  <c:pt idx="7">
                    <c:v>0.14922957655371688</c:v>
                  </c:pt>
                  <c:pt idx="8">
                    <c:v>0.30973726515550337</c:v>
                  </c:pt>
                  <c:pt idx="9">
                    <c:v>22.940266181511408</c:v>
                  </c:pt>
                  <c:pt idx="10">
                    <c:v>0.69796589171597345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counts'!$AI$23:$AI$33</c:f>
              <c:numCache>
                <c:formatCode>0.00</c:formatCode>
                <c:ptCount val="11"/>
                <c:pt idx="0">
                  <c:v>0.25087292374565717</c:v>
                </c:pt>
                <c:pt idx="1">
                  <c:v>0.57008152398936618</c:v>
                </c:pt>
                <c:pt idx="2">
                  <c:v>6.8568196608402072</c:v>
                </c:pt>
                <c:pt idx="3">
                  <c:v>0.36278326235802594</c:v>
                </c:pt>
                <c:pt idx="4">
                  <c:v>0.58528646098416548</c:v>
                </c:pt>
                <c:pt idx="5">
                  <c:v>0.24900519865734227</c:v>
                </c:pt>
                <c:pt idx="6">
                  <c:v>0.16326827826488849</c:v>
                </c:pt>
                <c:pt idx="7">
                  <c:v>0.33374643976538587</c:v>
                </c:pt>
                <c:pt idx="8">
                  <c:v>0.44349447534787501</c:v>
                </c:pt>
                <c:pt idx="9">
                  <c:v>22.773878669356684</c:v>
                </c:pt>
                <c:pt idx="10">
                  <c:v>1.7793838846723196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3E-EB48-B925-9437BDE1A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5463152"/>
        <c:axId val="-595461104"/>
      </c:barChart>
      <c:catAx>
        <c:axId val="-5954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461104"/>
        <c:crosses val="autoZero"/>
        <c:auto val="1"/>
        <c:lblAlgn val="ctr"/>
        <c:lblOffset val="100"/>
        <c:noMultiLvlLbl val="0"/>
      </c:catAx>
      <c:valAx>
        <c:axId val="-595461104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5463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366213795619496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1 - Fr221</a:t>
            </a:r>
          </a:p>
        </c:rich>
      </c:tx>
      <c:layout>
        <c:manualLayout>
          <c:xMode val="edge"/>
          <c:yMode val="edge"/>
          <c:x val="0.43504982500012102"/>
          <c:y val="7.451916295707020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CPM'!$Z$7:$Z$17</c:f>
                <c:numCache>
                  <c:formatCode>General</c:formatCode>
                  <c:ptCount val="11"/>
                  <c:pt idx="0">
                    <c:v>3.8332226171615608E-2</c:v>
                  </c:pt>
                  <c:pt idx="1">
                    <c:v>1.7373894613668311E-2</c:v>
                  </c:pt>
                  <c:pt idx="2">
                    <c:v>136.27030098309325</c:v>
                  </c:pt>
                  <c:pt idx="3">
                    <c:v>6.954628764226406E-2</c:v>
                  </c:pt>
                  <c:pt idx="4">
                    <c:v>0.25109392379042328</c:v>
                  </c:pt>
                  <c:pt idx="5">
                    <c:v>8.0173228211873254E-2</c:v>
                  </c:pt>
                  <c:pt idx="6">
                    <c:v>0.2609287330119987</c:v>
                  </c:pt>
                  <c:pt idx="7">
                    <c:v>2.1987884892625744</c:v>
                  </c:pt>
                  <c:pt idx="8">
                    <c:v>0.1004305655680461</c:v>
                  </c:pt>
                  <c:pt idx="9">
                    <c:v>0.1024009108868193</c:v>
                  </c:pt>
                  <c:pt idx="10">
                    <c:v>1.0997060414757933</c:v>
                  </c:pt>
                </c:numCache>
              </c:numRef>
            </c:plus>
            <c:minus>
              <c:numRef>
                <c:f>'biodistribution with CPM'!$Z$7:$Z$17</c:f>
                <c:numCache>
                  <c:formatCode>General</c:formatCode>
                  <c:ptCount val="11"/>
                  <c:pt idx="0">
                    <c:v>3.8332226171615608E-2</c:v>
                  </c:pt>
                  <c:pt idx="1">
                    <c:v>1.7373894613668311E-2</c:v>
                  </c:pt>
                  <c:pt idx="2">
                    <c:v>136.27030098309325</c:v>
                  </c:pt>
                  <c:pt idx="3">
                    <c:v>6.954628764226406E-2</c:v>
                  </c:pt>
                  <c:pt idx="4">
                    <c:v>0.25109392379042328</c:v>
                  </c:pt>
                  <c:pt idx="5">
                    <c:v>8.0173228211873254E-2</c:v>
                  </c:pt>
                  <c:pt idx="6">
                    <c:v>0.2609287330119987</c:v>
                  </c:pt>
                  <c:pt idx="7">
                    <c:v>2.1987884892625744</c:v>
                  </c:pt>
                  <c:pt idx="8">
                    <c:v>0.1004305655680461</c:v>
                  </c:pt>
                  <c:pt idx="9">
                    <c:v>0.1024009108868193</c:v>
                  </c:pt>
                  <c:pt idx="10">
                    <c:v>1.0997060414757933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CPM'!$Y$7:$Y$17</c:f>
              <c:numCache>
                <c:formatCode>0.00</c:formatCode>
                <c:ptCount val="11"/>
                <c:pt idx="0">
                  <c:v>5.5692495560556034E-2</c:v>
                </c:pt>
                <c:pt idx="1">
                  <c:v>1.5246931776991254E-2</c:v>
                </c:pt>
                <c:pt idx="2">
                  <c:v>275.50226777125937</c:v>
                </c:pt>
                <c:pt idx="3">
                  <c:v>9.2415911825211472E-2</c:v>
                </c:pt>
                <c:pt idx="4">
                  <c:v>0.21743611350438349</c:v>
                </c:pt>
                <c:pt idx="5">
                  <c:v>8.2657685561092695E-2</c:v>
                </c:pt>
                <c:pt idx="6">
                  <c:v>0.40863985188929303</c:v>
                </c:pt>
                <c:pt idx="7">
                  <c:v>3.750749004793358</c:v>
                </c:pt>
                <c:pt idx="8">
                  <c:v>0.10717320255972863</c:v>
                </c:pt>
                <c:pt idx="9">
                  <c:v>5.9121193465767996E-2</c:v>
                </c:pt>
                <c:pt idx="10">
                  <c:v>1.136520976629809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B7-7B4C-A870-3F1F1A0E2EF4}"/>
            </c:ext>
          </c:extLst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CPM'!$AH$7:$AH$17</c:f>
                <c:numCache>
                  <c:formatCode>General</c:formatCode>
                  <c:ptCount val="11"/>
                  <c:pt idx="0">
                    <c:v>1.1145720188099192E-2</c:v>
                  </c:pt>
                  <c:pt idx="1">
                    <c:v>0.21080587682343738</c:v>
                  </c:pt>
                  <c:pt idx="2">
                    <c:v>4.7749391793152176</c:v>
                  </c:pt>
                  <c:pt idx="3">
                    <c:v>2.1488971732812168E-2</c:v>
                  </c:pt>
                  <c:pt idx="4">
                    <c:v>5.6735293006692722E-2</c:v>
                  </c:pt>
                  <c:pt idx="5">
                    <c:v>1.1033386151517666E-2</c:v>
                  </c:pt>
                  <c:pt idx="6">
                    <c:v>7.5922666541847386E-2</c:v>
                  </c:pt>
                  <c:pt idx="7">
                    <c:v>0.16140415633345917</c:v>
                  </c:pt>
                  <c:pt idx="8">
                    <c:v>1.9879510985049767E-2</c:v>
                  </c:pt>
                  <c:pt idx="9">
                    <c:v>2.203385299974868</c:v>
                  </c:pt>
                  <c:pt idx="10">
                    <c:v>0.15797966957893544</c:v>
                  </c:pt>
                </c:numCache>
              </c:numRef>
            </c:plus>
            <c:minus>
              <c:numRef>
                <c:f>'biodistribution with CPM'!$AH$7:$AH$17</c:f>
                <c:numCache>
                  <c:formatCode>General</c:formatCode>
                  <c:ptCount val="11"/>
                  <c:pt idx="0">
                    <c:v>1.1145720188099192E-2</c:v>
                  </c:pt>
                  <c:pt idx="1">
                    <c:v>0.21080587682343738</c:v>
                  </c:pt>
                  <c:pt idx="2">
                    <c:v>4.7749391793152176</c:v>
                  </c:pt>
                  <c:pt idx="3">
                    <c:v>2.1488971732812168E-2</c:v>
                  </c:pt>
                  <c:pt idx="4">
                    <c:v>5.6735293006692722E-2</c:v>
                  </c:pt>
                  <c:pt idx="5">
                    <c:v>1.1033386151517666E-2</c:v>
                  </c:pt>
                  <c:pt idx="6">
                    <c:v>7.5922666541847386E-2</c:v>
                  </c:pt>
                  <c:pt idx="7">
                    <c:v>0.16140415633345917</c:v>
                  </c:pt>
                  <c:pt idx="8">
                    <c:v>1.9879510985049767E-2</c:v>
                  </c:pt>
                  <c:pt idx="9">
                    <c:v>2.203385299974868</c:v>
                  </c:pt>
                  <c:pt idx="10">
                    <c:v>0.15797966957893544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CPM'!$X$7:$X$17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CPM'!$AG$7:$AG$17</c:f>
              <c:numCache>
                <c:formatCode>0.00</c:formatCode>
                <c:ptCount val="11"/>
                <c:pt idx="0">
                  <c:v>6.4349845509113143E-3</c:v>
                </c:pt>
                <c:pt idx="1">
                  <c:v>0.15128278895387245</c:v>
                </c:pt>
                <c:pt idx="2">
                  <c:v>7.7118348035625139</c:v>
                </c:pt>
                <c:pt idx="3">
                  <c:v>1.2406663614547364E-2</c:v>
                </c:pt>
                <c:pt idx="4">
                  <c:v>3.7494179527444944E-2</c:v>
                </c:pt>
                <c:pt idx="5">
                  <c:v>8.2913682202768162E-3</c:v>
                </c:pt>
                <c:pt idx="6">
                  <c:v>0.21654039544063927</c:v>
                </c:pt>
                <c:pt idx="7">
                  <c:v>0.27969051972882869</c:v>
                </c:pt>
                <c:pt idx="8">
                  <c:v>2.2952455018528817E-2</c:v>
                </c:pt>
                <c:pt idx="9">
                  <c:v>1.712368265514036</c:v>
                </c:pt>
                <c:pt idx="10">
                  <c:v>0.12791718826815449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B7-7B4C-A870-3F1F1A0E2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3092544"/>
        <c:axId val="-633063584"/>
      </c:barChart>
      <c:catAx>
        <c:axId val="-6330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063584"/>
        <c:crossesAt val="0.01"/>
        <c:auto val="1"/>
        <c:lblAlgn val="ctr"/>
        <c:lblOffset val="100"/>
        <c:noMultiLvlLbl val="0"/>
      </c:catAx>
      <c:valAx>
        <c:axId val="-633063584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0925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7 - Fr221</a:t>
            </a:r>
          </a:p>
        </c:rich>
      </c:tx>
      <c:layout>
        <c:manualLayout>
          <c:xMode val="edge"/>
          <c:yMode val="edge"/>
          <c:x val="0.44413933357798702"/>
          <c:y val="8.0251406261460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'biodistribution with CPM'!$Y$5</c:f>
              <c:strCache>
                <c:ptCount val="1"/>
                <c:pt idx="0">
                  <c:v>Ac-PS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CPM'!$Z$23:$Z$33</c:f>
                <c:numCache>
                  <c:formatCode>General</c:formatCode>
                  <c:ptCount val="11"/>
                  <c:pt idx="0">
                    <c:v>0.34186354723674489</c:v>
                  </c:pt>
                  <c:pt idx="1">
                    <c:v>0.11039438207661832</c:v>
                  </c:pt>
                  <c:pt idx="2">
                    <c:v>59.185456809707922</c:v>
                  </c:pt>
                  <c:pt idx="3">
                    <c:v>0.22546010006997408</c:v>
                  </c:pt>
                  <c:pt idx="4">
                    <c:v>0.13989207972443141</c:v>
                  </c:pt>
                  <c:pt idx="5">
                    <c:v>3.9409158897188191E-2</c:v>
                  </c:pt>
                  <c:pt idx="6">
                    <c:v>0.19853877188079821</c:v>
                  </c:pt>
                  <c:pt idx="7">
                    <c:v>1.7130849940879187</c:v>
                  </c:pt>
                  <c:pt idx="8">
                    <c:v>0.12748964702543716</c:v>
                  </c:pt>
                  <c:pt idx="9">
                    <c:v>18.243270927674583</c:v>
                  </c:pt>
                  <c:pt idx="10">
                    <c:v>2.2150736335589509</c:v>
                  </c:pt>
                </c:numCache>
              </c:numRef>
            </c:plus>
            <c:minus>
              <c:numRef>
                <c:f>'biodistribution with CPM'!$Z$23:$Z$33</c:f>
                <c:numCache>
                  <c:formatCode>General</c:formatCode>
                  <c:ptCount val="11"/>
                  <c:pt idx="0">
                    <c:v>0.34186354723674489</c:v>
                  </c:pt>
                  <c:pt idx="1">
                    <c:v>0.11039438207661832</c:v>
                  </c:pt>
                  <c:pt idx="2">
                    <c:v>59.185456809707922</c:v>
                  </c:pt>
                  <c:pt idx="3">
                    <c:v>0.22546010006997408</c:v>
                  </c:pt>
                  <c:pt idx="4">
                    <c:v>0.13989207972443141</c:v>
                  </c:pt>
                  <c:pt idx="5">
                    <c:v>3.9409158897188191E-2</c:v>
                  </c:pt>
                  <c:pt idx="6">
                    <c:v>0.19853877188079821</c:v>
                  </c:pt>
                  <c:pt idx="7">
                    <c:v>1.7130849940879187</c:v>
                  </c:pt>
                  <c:pt idx="8">
                    <c:v>0.12748964702543716</c:v>
                  </c:pt>
                  <c:pt idx="9">
                    <c:v>18.243270927674583</c:v>
                  </c:pt>
                  <c:pt idx="10">
                    <c:v>2.2150736335589509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CPM'!$Y$23:$Y$33</c:f>
              <c:numCache>
                <c:formatCode>0.00</c:formatCode>
                <c:ptCount val="11"/>
                <c:pt idx="0">
                  <c:v>0.32766262458929035</c:v>
                </c:pt>
                <c:pt idx="1">
                  <c:v>0.29083662526041248</c:v>
                </c:pt>
                <c:pt idx="2">
                  <c:v>173.66156994975415</c:v>
                </c:pt>
                <c:pt idx="3">
                  <c:v>0.33826177719165867</c:v>
                </c:pt>
                <c:pt idx="4">
                  <c:v>0.26712061265481607</c:v>
                </c:pt>
                <c:pt idx="5">
                  <c:v>0.22977748334615544</c:v>
                </c:pt>
                <c:pt idx="6">
                  <c:v>0.49317874693160868</c:v>
                </c:pt>
                <c:pt idx="7">
                  <c:v>4.2331800059569247</c:v>
                </c:pt>
                <c:pt idx="8">
                  <c:v>0.13262767786875662</c:v>
                </c:pt>
                <c:pt idx="9">
                  <c:v>22.120730192099259</c:v>
                </c:pt>
                <c:pt idx="10">
                  <c:v>4.7247145021042742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5-DF48-823E-E29B9E132131}"/>
            </c:ext>
          </c:extLst>
        </c:ser>
        <c:ser>
          <c:idx val="1"/>
          <c:order val="1"/>
          <c:tx>
            <c:strRef>
              <c:f>'biodistribution with CPM'!$AG$5</c:f>
              <c:strCache>
                <c:ptCount val="1"/>
                <c:pt idx="0">
                  <c:v>Ac-DOTA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CPM'!$AH$23:$AH$33</c:f>
                <c:numCache>
                  <c:formatCode>General</c:formatCode>
                  <c:ptCount val="11"/>
                  <c:pt idx="0">
                    <c:v>6.7422817687526684E-2</c:v>
                  </c:pt>
                  <c:pt idx="1">
                    <c:v>0.10011845130081805</c:v>
                  </c:pt>
                  <c:pt idx="2">
                    <c:v>4.7318630001308799</c:v>
                  </c:pt>
                  <c:pt idx="3">
                    <c:v>0.13355220259254666</c:v>
                  </c:pt>
                  <c:pt idx="4">
                    <c:v>6.3036625500324683E-2</c:v>
                  </c:pt>
                  <c:pt idx="5">
                    <c:v>2.7049539260811606E-2</c:v>
                  </c:pt>
                  <c:pt idx="6">
                    <c:v>4.3363492942733631E-2</c:v>
                  </c:pt>
                  <c:pt idx="7">
                    <c:v>0.10487623023144232</c:v>
                  </c:pt>
                  <c:pt idx="8">
                    <c:v>9.2138583673751939E-2</c:v>
                  </c:pt>
                  <c:pt idx="9">
                    <c:v>32.62016265784986</c:v>
                  </c:pt>
                  <c:pt idx="10">
                    <c:v>0.37870298431021832</c:v>
                  </c:pt>
                </c:numCache>
              </c:numRef>
            </c:plus>
            <c:minus>
              <c:numRef>
                <c:f>'biodistribution with CPM'!$AH$23:$AH$33</c:f>
                <c:numCache>
                  <c:formatCode>General</c:formatCode>
                  <c:ptCount val="11"/>
                  <c:pt idx="0">
                    <c:v>6.7422817687526684E-2</c:v>
                  </c:pt>
                  <c:pt idx="1">
                    <c:v>0.10011845130081805</c:v>
                  </c:pt>
                  <c:pt idx="2">
                    <c:v>4.7318630001308799</c:v>
                  </c:pt>
                  <c:pt idx="3">
                    <c:v>0.13355220259254666</c:v>
                  </c:pt>
                  <c:pt idx="4">
                    <c:v>6.3036625500324683E-2</c:v>
                  </c:pt>
                  <c:pt idx="5">
                    <c:v>2.7049539260811606E-2</c:v>
                  </c:pt>
                  <c:pt idx="6">
                    <c:v>4.3363492942733631E-2</c:v>
                  </c:pt>
                  <c:pt idx="7">
                    <c:v>0.10487623023144232</c:v>
                  </c:pt>
                  <c:pt idx="8">
                    <c:v>9.2138583673751939E-2</c:v>
                  </c:pt>
                  <c:pt idx="9">
                    <c:v>32.62016265784986</c:v>
                  </c:pt>
                  <c:pt idx="10">
                    <c:v>0.37870298431021832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CPM'!$AG$23:$AG$33</c:f>
              <c:numCache>
                <c:formatCode>0.00</c:formatCode>
                <c:ptCount val="11"/>
                <c:pt idx="0">
                  <c:v>0.15677058357754223</c:v>
                </c:pt>
                <c:pt idx="1">
                  <c:v>7.5333317484989656E-2</c:v>
                </c:pt>
                <c:pt idx="2">
                  <c:v>6.1022308135452477</c:v>
                </c:pt>
                <c:pt idx="3">
                  <c:v>0.13562716444956044</c:v>
                </c:pt>
                <c:pt idx="4">
                  <c:v>0.11082908010861636</c:v>
                </c:pt>
                <c:pt idx="5">
                  <c:v>2.2728051347393776E-2</c:v>
                </c:pt>
                <c:pt idx="6">
                  <c:v>5.8794835632631992E-2</c:v>
                </c:pt>
                <c:pt idx="7">
                  <c:v>0.18624507710872487</c:v>
                </c:pt>
                <c:pt idx="8">
                  <c:v>9.3040965346221069E-2</c:v>
                </c:pt>
                <c:pt idx="9">
                  <c:v>19.309715998965427</c:v>
                </c:pt>
                <c:pt idx="10">
                  <c:v>0.55524999703597178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85-DF48-823E-E29B9E132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2769584"/>
        <c:axId val="-632791120"/>
      </c:barChart>
      <c:catAx>
        <c:axId val="-63276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2791120"/>
        <c:crossesAt val="0.01"/>
        <c:auto val="1"/>
        <c:lblAlgn val="ctr"/>
        <c:lblOffset val="100"/>
        <c:noMultiLvlLbl val="0"/>
      </c:catAx>
      <c:valAx>
        <c:axId val="-632791120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2769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35900474796297"/>
          <c:y val="6.8853004809558804E-2"/>
          <c:w val="0.124515748031496"/>
          <c:h val="0.15219962088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2.7846247780278017E-2</c:v>
                </c:pt>
                <c:pt idx="1">
                  <c:v>1.7330800910686502E-2</c:v>
                </c:pt>
                <c:pt idx="2">
                  <c:v>292.63185879732202</c:v>
                </c:pt>
                <c:pt idx="3">
                  <c:v>7.3414231811821648E-2</c:v>
                </c:pt>
                <c:pt idx="4">
                  <c:v>0.22622118609714209</c:v>
                </c:pt>
                <c:pt idx="5">
                  <c:v>6.8538440920490828E-2</c:v>
                </c:pt>
                <c:pt idx="6">
                  <c:v>0.43240215390248316</c:v>
                </c:pt>
                <c:pt idx="7">
                  <c:v>4.1203174486910141</c:v>
                </c:pt>
                <c:pt idx="8">
                  <c:v>0.10140685143050268</c:v>
                </c:pt>
                <c:pt idx="9">
                  <c:v>8.7814937277933824E-2</c:v>
                </c:pt>
                <c:pt idx="10">
                  <c:v>1.3688862947908933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5-694A-9FCF-5E0467F95C0B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0.21691946399854556</c:v>
                </c:pt>
                <c:pt idx="1">
                  <c:v>0.16235926615026283</c:v>
                </c:pt>
                <c:pt idx="2">
                  <c:v>152.44615145615145</c:v>
                </c:pt>
                <c:pt idx="3">
                  <c:v>0.19426208132806361</c:v>
                </c:pt>
                <c:pt idx="4">
                  <c:v>0.34298089375238616</c:v>
                </c:pt>
                <c:pt idx="5">
                  <c:v>0.22479265205051457</c:v>
                </c:pt>
                <c:pt idx="6">
                  <c:v>0.40921525555066895</c:v>
                </c:pt>
                <c:pt idx="7">
                  <c:v>5.236424353265317</c:v>
                </c:pt>
                <c:pt idx="8">
                  <c:v>0.24004048107494241</c:v>
                </c:pt>
                <c:pt idx="9">
                  <c:v>26.103450277778556</c:v>
                </c:pt>
                <c:pt idx="10">
                  <c:v>6.1740384034495177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45-694A-9FCF-5E0467F95C0B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1.1729578263610882E-2</c:v>
                </c:pt>
                <c:pt idx="1">
                  <c:v>0.2738858802990744</c:v>
                </c:pt>
                <c:pt idx="2">
                  <c:v>9.9942038481719901</c:v>
                </c:pt>
                <c:pt idx="3">
                  <c:v>6.2998517313889351E-3</c:v>
                </c:pt>
                <c:pt idx="4">
                  <c:v>5.8539761199783991E-2</c:v>
                </c:pt>
                <c:pt idx="5">
                  <c:v>4.4946373263109818E-3</c:v>
                </c:pt>
                <c:pt idx="6">
                  <c:v>0.24430810294042937</c:v>
                </c:pt>
                <c:pt idx="7">
                  <c:v>0.41136377123187962</c:v>
                </c:pt>
                <c:pt idx="8">
                  <c:v>1.1476227509264409E-2</c:v>
                </c:pt>
                <c:pt idx="9">
                  <c:v>1.1894661772214641</c:v>
                </c:pt>
                <c:pt idx="10">
                  <c:v>0.26516561388357202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45-694A-9FCF-5E0467F95C0B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9.377182986421885E-2</c:v>
                </c:pt>
                <c:pt idx="1">
                  <c:v>0.1756351619257572</c:v>
                </c:pt>
                <c:pt idx="2">
                  <c:v>4.7794502490493533</c:v>
                </c:pt>
                <c:pt idx="3">
                  <c:v>0.13996774051874936</c:v>
                </c:pt>
                <c:pt idx="4">
                  <c:v>0.32013729918855188</c:v>
                </c:pt>
                <c:pt idx="5">
                  <c:v>4.0389841501531451E-2</c:v>
                </c:pt>
                <c:pt idx="6">
                  <c:v>4.8624032984916604E-2</c:v>
                </c:pt>
                <c:pt idx="7">
                  <c:v>0.27295743823246299</c:v>
                </c:pt>
                <c:pt idx="8">
                  <c:v>0.22573383445736075</c:v>
                </c:pt>
                <c:pt idx="9">
                  <c:v>16.753517220349494</c:v>
                </c:pt>
                <c:pt idx="10">
                  <c:v>0.91282216183017861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45-694A-9FCF-5E0467F95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2762352"/>
        <c:axId val="-636450608"/>
      </c:barChart>
      <c:catAx>
        <c:axId val="-63276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6450608"/>
        <c:crossesAt val="0.01"/>
        <c:auto val="1"/>
        <c:lblAlgn val="ctr"/>
        <c:lblOffset val="100"/>
        <c:noMultiLvlLbl val="0"/>
      </c:catAx>
      <c:valAx>
        <c:axId val="-636450608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27623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01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23254835135096E-2"/>
          <c:y val="6.0185185185185203E-2"/>
          <c:w val="0.87776558513140901"/>
          <c:h val="0.78139506165526196"/>
        </c:manualLayout>
      </c:layout>
      <c:barChart>
        <c:barDir val="col"/>
        <c:grouping val="clustered"/>
        <c:varyColors val="0"/>
        <c:ser>
          <c:idx val="0"/>
          <c:order val="0"/>
          <c:tx>
            <c:v>Ac-PS day 1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plus>
            <c:minus>
              <c:numRef>
                <c:f>'biodistribution with CPM'!$AD$7:$AD$17</c:f>
                <c:numCache>
                  <c:formatCode>General</c:formatCode>
                  <c:ptCount val="11"/>
                  <c:pt idx="0">
                    <c:v>1.9166113085807804E-2</c:v>
                  </c:pt>
                  <c:pt idx="1">
                    <c:v>2.5500544771361506E-2</c:v>
                  </c:pt>
                  <c:pt idx="2">
                    <c:v>173.68372048431792</c:v>
                  </c:pt>
                  <c:pt idx="3">
                    <c:v>4.663982939093618E-2</c:v>
                  </c:pt>
                  <c:pt idx="4">
                    <c:v>0.170501245186957</c:v>
                  </c:pt>
                  <c:pt idx="5">
                    <c:v>6.6419977218004383E-2</c:v>
                  </c:pt>
                  <c:pt idx="6">
                    <c:v>0.35634593096836781</c:v>
                  </c:pt>
                  <c:pt idx="7">
                    <c:v>2.6850683858063515</c:v>
                  </c:pt>
                  <c:pt idx="8">
                    <c:v>9.7186912233957395E-2</c:v>
                  </c:pt>
                  <c:pt idx="9">
                    <c:v>0.15209993302885561</c:v>
                  </c:pt>
                  <c:pt idx="10">
                    <c:v>1.3652087763012162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CPM'!$AC$7:$AC$17</c:f>
              <c:numCache>
                <c:formatCode>0.00</c:formatCode>
                <c:ptCount val="11"/>
                <c:pt idx="0">
                  <c:v>2.7846247780278017E-2</c:v>
                </c:pt>
                <c:pt idx="1">
                  <c:v>1.7330800910686502E-2</c:v>
                </c:pt>
                <c:pt idx="2">
                  <c:v>292.63185879732202</c:v>
                </c:pt>
                <c:pt idx="3">
                  <c:v>7.3414231811821648E-2</c:v>
                </c:pt>
                <c:pt idx="4">
                  <c:v>0.22622118609714209</c:v>
                </c:pt>
                <c:pt idx="5">
                  <c:v>6.8538440920490828E-2</c:v>
                </c:pt>
                <c:pt idx="6">
                  <c:v>0.43240215390248316</c:v>
                </c:pt>
                <c:pt idx="7">
                  <c:v>4.1203174486910141</c:v>
                </c:pt>
                <c:pt idx="8">
                  <c:v>0.10140685143050268</c:v>
                </c:pt>
                <c:pt idx="9">
                  <c:v>8.7814937277933824E-2</c:v>
                </c:pt>
                <c:pt idx="10">
                  <c:v>1.3688862947908933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35-154E-9467-66D5F1667012}"/>
            </c:ext>
          </c:extLst>
        </c:ser>
        <c:ser>
          <c:idx val="2"/>
          <c:order val="1"/>
          <c:tx>
            <c:v>Ac-PS day 7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plus>
            <c:minus>
              <c:numRef>
                <c:f>'biodistribution with CPM'!$AD$23:$AD$33</c:f>
                <c:numCache>
                  <c:formatCode>General</c:formatCode>
                  <c:ptCount val="11"/>
                  <c:pt idx="0">
                    <c:v>0.25751219970288142</c:v>
                  </c:pt>
                  <c:pt idx="1">
                    <c:v>8.4539783263709978E-2</c:v>
                  </c:pt>
                  <c:pt idx="2">
                    <c:v>53.13391126854755</c:v>
                  </c:pt>
                  <c:pt idx="3">
                    <c:v>0.13673662715359647</c:v>
                  </c:pt>
                  <c:pt idx="4">
                    <c:v>0.15000488782243898</c:v>
                  </c:pt>
                  <c:pt idx="5">
                    <c:v>4.7086402819231141E-2</c:v>
                  </c:pt>
                  <c:pt idx="6">
                    <c:v>0.18551613688315929</c:v>
                  </c:pt>
                  <c:pt idx="7">
                    <c:v>2.2518674621295167</c:v>
                  </c:pt>
                  <c:pt idx="8">
                    <c:v>8.9032045557425513E-2</c:v>
                  </c:pt>
                  <c:pt idx="9">
                    <c:v>23.752856781838737</c:v>
                  </c:pt>
                  <c:pt idx="10">
                    <c:v>3.4554007850292736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CPM'!$AC$23:$AC$33</c:f>
              <c:numCache>
                <c:formatCode>0.00</c:formatCode>
                <c:ptCount val="11"/>
                <c:pt idx="0">
                  <c:v>0.21691946399854556</c:v>
                </c:pt>
                <c:pt idx="1">
                  <c:v>0.16235926615026283</c:v>
                </c:pt>
                <c:pt idx="2">
                  <c:v>152.44615145615145</c:v>
                </c:pt>
                <c:pt idx="3">
                  <c:v>0.19426208132806361</c:v>
                </c:pt>
                <c:pt idx="4">
                  <c:v>0.34298089375238616</c:v>
                </c:pt>
                <c:pt idx="5">
                  <c:v>0.22479265205051457</c:v>
                </c:pt>
                <c:pt idx="6">
                  <c:v>0.40921525555066895</c:v>
                </c:pt>
                <c:pt idx="7">
                  <c:v>5.236424353265317</c:v>
                </c:pt>
                <c:pt idx="8">
                  <c:v>0.24004048107494241</c:v>
                </c:pt>
                <c:pt idx="9">
                  <c:v>26.103450277778556</c:v>
                </c:pt>
                <c:pt idx="10">
                  <c:v>6.1740384034495177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35-154E-9467-66D5F1667012}"/>
            </c:ext>
          </c:extLst>
        </c:ser>
        <c:ser>
          <c:idx val="1"/>
          <c:order val="2"/>
          <c:tx>
            <c:v>Ac-DOTA day 1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plus>
            <c:minus>
              <c:numRef>
                <c:f>'biodistribution with CPM'!$AL$7:$AL$17</c:f>
                <c:numCache>
                  <c:formatCode>General</c:formatCode>
                  <c:ptCount val="11"/>
                  <c:pt idx="0">
                    <c:v>2.0316225503929579E-2</c:v>
                  </c:pt>
                  <c:pt idx="1">
                    <c:v>0.44567514904696193</c:v>
                  </c:pt>
                  <c:pt idx="2">
                    <c:v>8.3779486491873616</c:v>
                  </c:pt>
                  <c:pt idx="3">
                    <c:v>1.0911663278916394E-2</c:v>
                  </c:pt>
                  <c:pt idx="4">
                    <c:v>7.3219282483670114E-2</c:v>
                  </c:pt>
                  <c:pt idx="5">
                    <c:v>6.1210977756342962E-3</c:v>
                  </c:pt>
                  <c:pt idx="6">
                    <c:v>0.10813643264939762</c:v>
                  </c:pt>
                  <c:pt idx="7">
                    <c:v>0.23917935361444384</c:v>
                  </c:pt>
                  <c:pt idx="8">
                    <c:v>9.9397554925248835E-3</c:v>
                  </c:pt>
                  <c:pt idx="9">
                    <c:v>1.6789540842502846</c:v>
                  </c:pt>
                  <c:pt idx="10">
                    <c:v>0.20026444965289336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'biodistribution with CPM'!$X$23:$X$33</c:f>
              <c:strCache>
                <c:ptCount val="11"/>
                <c:pt idx="0">
                  <c:v>Blood</c:v>
                </c:pt>
                <c:pt idx="1">
                  <c:v>Muscle</c:v>
                </c:pt>
                <c:pt idx="2">
                  <c:v>Tumour </c:v>
                </c:pt>
                <c:pt idx="3">
                  <c:v>Lung</c:v>
                </c:pt>
                <c:pt idx="4">
                  <c:v>Spleen</c:v>
                </c:pt>
                <c:pt idx="5">
                  <c:v>Pancreas</c:v>
                </c:pt>
                <c:pt idx="6">
                  <c:v>Kidney</c:v>
                </c:pt>
                <c:pt idx="7">
                  <c:v>Liver</c:v>
                </c:pt>
                <c:pt idx="8">
                  <c:v>Small intestine</c:v>
                </c:pt>
                <c:pt idx="9">
                  <c:v>Bonemarrow</c:v>
                </c:pt>
                <c:pt idx="10">
                  <c:v>Bone</c:v>
                </c:pt>
              </c:strCache>
            </c:strRef>
          </c:cat>
          <c:val>
            <c:numRef>
              <c:f>'biodistribution with CPM'!$AK$7:$AK$17</c:f>
              <c:numCache>
                <c:formatCode>0.00</c:formatCode>
                <c:ptCount val="11"/>
                <c:pt idx="0">
                  <c:v>1.1729578263610882E-2</c:v>
                </c:pt>
                <c:pt idx="1">
                  <c:v>0.2738858802990744</c:v>
                </c:pt>
                <c:pt idx="2">
                  <c:v>9.9942038481719901</c:v>
                </c:pt>
                <c:pt idx="3">
                  <c:v>6.2998517313889351E-3</c:v>
                </c:pt>
                <c:pt idx="4">
                  <c:v>5.8539761199783991E-2</c:v>
                </c:pt>
                <c:pt idx="5">
                  <c:v>4.4946373263109818E-3</c:v>
                </c:pt>
                <c:pt idx="6">
                  <c:v>0.24430810294042937</c:v>
                </c:pt>
                <c:pt idx="7">
                  <c:v>0.41136377123187962</c:v>
                </c:pt>
                <c:pt idx="8">
                  <c:v>1.1476227509264409E-2</c:v>
                </c:pt>
                <c:pt idx="9">
                  <c:v>1.1894661772214641</c:v>
                </c:pt>
                <c:pt idx="10">
                  <c:v>0.26516561388357202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35-154E-9467-66D5F1667012}"/>
            </c:ext>
          </c:extLst>
        </c:ser>
        <c:ser>
          <c:idx val="3"/>
          <c:order val="3"/>
          <c:tx>
            <c:v>Ac-DOTA day 7</c:v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plus>
            <c:minus>
              <c:numRef>
                <c:f>'biodistribution with CPM'!$AL$23:$AL$33</c:f>
                <c:numCache>
                  <c:formatCode>General</c:formatCode>
                  <c:ptCount val="11"/>
                  <c:pt idx="0">
                    <c:v>4.722872945277954E-2</c:v>
                  </c:pt>
                  <c:pt idx="1">
                    <c:v>0.17949217642660675</c:v>
                  </c:pt>
                  <c:pt idx="2">
                    <c:v>3.6582247967785655</c:v>
                  </c:pt>
                  <c:pt idx="3">
                    <c:v>0.15331189987916666</c:v>
                  </c:pt>
                  <c:pt idx="4">
                    <c:v>0.15174116137579691</c:v>
                  </c:pt>
                  <c:pt idx="5">
                    <c:v>4.613886511771273E-2</c:v>
                  </c:pt>
                  <c:pt idx="6">
                    <c:v>5.1520404160317466E-2</c:v>
                  </c:pt>
                  <c:pt idx="7">
                    <c:v>0.18914265086969409</c:v>
                  </c:pt>
                  <c:pt idx="8">
                    <c:v>0.3107777844262577</c:v>
                  </c:pt>
                  <c:pt idx="9">
                    <c:v>25.672473686943711</c:v>
                  </c:pt>
                  <c:pt idx="10">
                    <c:v>0.77794685751633441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'biodistribution with CPM'!$AK$23:$AK$33</c:f>
              <c:numCache>
                <c:formatCode>0.00</c:formatCode>
                <c:ptCount val="11"/>
                <c:pt idx="0">
                  <c:v>9.377182986421885E-2</c:v>
                </c:pt>
                <c:pt idx="1">
                  <c:v>0.1756351619257572</c:v>
                </c:pt>
                <c:pt idx="2">
                  <c:v>4.7794502490493533</c:v>
                </c:pt>
                <c:pt idx="3">
                  <c:v>0.13996774051874936</c:v>
                </c:pt>
                <c:pt idx="4">
                  <c:v>0.32013729918855188</c:v>
                </c:pt>
                <c:pt idx="5">
                  <c:v>4.0389841501531451E-2</c:v>
                </c:pt>
                <c:pt idx="6">
                  <c:v>4.8624032984916604E-2</c:v>
                </c:pt>
                <c:pt idx="7">
                  <c:v>0.27295743823246299</c:v>
                </c:pt>
                <c:pt idx="8">
                  <c:v>0.22573383445736075</c:v>
                </c:pt>
                <c:pt idx="9">
                  <c:v>16.753517220349494</c:v>
                </c:pt>
                <c:pt idx="10">
                  <c:v>0.91282216183017861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35-154E-9467-66D5F166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94536736"/>
        <c:axId val="-594534416"/>
      </c:barChart>
      <c:catAx>
        <c:axId val="-59453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4534416"/>
        <c:crosses val="autoZero"/>
        <c:auto val="1"/>
        <c:lblAlgn val="ctr"/>
        <c:lblOffset val="100"/>
        <c:noMultiLvlLbl val="0"/>
      </c:catAx>
      <c:valAx>
        <c:axId val="-594534416"/>
        <c:scaling>
          <c:orientation val="minMax"/>
          <c:max val="4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Biodistribution (%ID/g)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4536736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6454952091311601"/>
          <c:y val="7.4585286866053896E-2"/>
          <c:w val="0.172700662979451"/>
          <c:h val="0.174475494095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182479</xdr:colOff>
      <xdr:row>0</xdr:row>
      <xdr:rowOff>36908</xdr:rowOff>
    </xdr:from>
    <xdr:to>
      <xdr:col>45</xdr:col>
      <xdr:colOff>386540</xdr:colOff>
      <xdr:row>23</xdr:row>
      <xdr:rowOff>48383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165100</xdr:colOff>
      <xdr:row>23</xdr:row>
      <xdr:rowOff>63500</xdr:rowOff>
    </xdr:from>
    <xdr:to>
      <xdr:col>45</xdr:col>
      <xdr:colOff>369161</xdr:colOff>
      <xdr:row>46</xdr:row>
      <xdr:rowOff>49575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419100</xdr:colOff>
      <xdr:row>33</xdr:row>
      <xdr:rowOff>152400</xdr:rowOff>
    </xdr:from>
    <xdr:to>
      <xdr:col>33</xdr:col>
      <xdr:colOff>623161</xdr:colOff>
      <xdr:row>56</xdr:row>
      <xdr:rowOff>138475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419100</xdr:colOff>
      <xdr:row>56</xdr:row>
      <xdr:rowOff>165100</xdr:rowOff>
    </xdr:from>
    <xdr:to>
      <xdr:col>33</xdr:col>
      <xdr:colOff>623161</xdr:colOff>
      <xdr:row>79</xdr:row>
      <xdr:rowOff>189275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635000</xdr:colOff>
      <xdr:row>56</xdr:row>
      <xdr:rowOff>177800</xdr:rowOff>
    </xdr:from>
    <xdr:to>
      <xdr:col>42</xdr:col>
      <xdr:colOff>165961</xdr:colOff>
      <xdr:row>80</xdr:row>
      <xdr:rowOff>11475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169779</xdr:colOff>
      <xdr:row>5</xdr:row>
      <xdr:rowOff>24208</xdr:rowOff>
    </xdr:from>
    <xdr:to>
      <xdr:col>47</xdr:col>
      <xdr:colOff>373840</xdr:colOff>
      <xdr:row>28</xdr:row>
      <xdr:rowOff>35683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152400</xdr:colOff>
      <xdr:row>28</xdr:row>
      <xdr:rowOff>50800</xdr:rowOff>
    </xdr:from>
    <xdr:to>
      <xdr:col>47</xdr:col>
      <xdr:colOff>356461</xdr:colOff>
      <xdr:row>51</xdr:row>
      <xdr:rowOff>24175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419100</xdr:colOff>
      <xdr:row>33</xdr:row>
      <xdr:rowOff>152400</xdr:rowOff>
    </xdr:from>
    <xdr:to>
      <xdr:col>35</xdr:col>
      <xdr:colOff>623161</xdr:colOff>
      <xdr:row>56</xdr:row>
      <xdr:rowOff>138475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419100</xdr:colOff>
      <xdr:row>56</xdr:row>
      <xdr:rowOff>165100</xdr:rowOff>
    </xdr:from>
    <xdr:to>
      <xdr:col>35</xdr:col>
      <xdr:colOff>623161</xdr:colOff>
      <xdr:row>79</xdr:row>
      <xdr:rowOff>189275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48</xdr:col>
      <xdr:colOff>157079</xdr:colOff>
      <xdr:row>4</xdr:row>
      <xdr:rowOff>190500</xdr:rowOff>
    </xdr:from>
    <xdr:to>
      <xdr:col>56</xdr:col>
      <xdr:colOff>361140</xdr:colOff>
      <xdr:row>27</xdr:row>
      <xdr:rowOff>189275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139700</xdr:colOff>
      <xdr:row>28</xdr:row>
      <xdr:rowOff>1192</xdr:rowOff>
    </xdr:from>
    <xdr:to>
      <xdr:col>56</xdr:col>
      <xdr:colOff>343761</xdr:colOff>
      <xdr:row>50</xdr:row>
      <xdr:rowOff>177767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0</xdr:colOff>
      <xdr:row>95</xdr:row>
      <xdr:rowOff>0</xdr:rowOff>
    </xdr:from>
    <xdr:to>
      <xdr:col>48</xdr:col>
      <xdr:colOff>584200</xdr:colOff>
      <xdr:row>133</xdr:row>
      <xdr:rowOff>185808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42</xdr:col>
      <xdr:colOff>215900</xdr:colOff>
      <xdr:row>95</xdr:row>
      <xdr:rowOff>12700</xdr:rowOff>
    </xdr:from>
    <xdr:to>
      <xdr:col>57</xdr:col>
      <xdr:colOff>127000</xdr:colOff>
      <xdr:row>134</xdr:row>
      <xdr:rowOff>28758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65"/>
  <sheetViews>
    <sheetView topLeftCell="AM1" zoomScale="90" workbookViewId="0">
      <selection activeCell="I16" sqref="I16"/>
    </sheetView>
  </sheetViews>
  <sheetFormatPr baseColWidth="10" defaultColWidth="8.83203125" defaultRowHeight="15" x14ac:dyDescent="0.2"/>
  <cols>
    <col min="1" max="1" width="16.33203125" customWidth="1"/>
    <col min="8" max="8" width="13.6640625" bestFit="1" customWidth="1"/>
    <col min="10" max="10" width="15.5" bestFit="1" customWidth="1"/>
    <col min="12" max="12" width="9.83203125" bestFit="1" customWidth="1"/>
    <col min="17" max="17" width="13.6640625" bestFit="1" customWidth="1"/>
    <col min="30" max="30" width="8.83203125" customWidth="1"/>
    <col min="50" max="50" width="18.5" customWidth="1"/>
  </cols>
  <sheetData>
    <row r="1" spans="1:51" x14ac:dyDescent="0.2">
      <c r="AW1" t="s">
        <v>167</v>
      </c>
      <c r="AX1" t="s">
        <v>85</v>
      </c>
      <c r="AY1" t="s">
        <v>168</v>
      </c>
    </row>
    <row r="2" spans="1:51" x14ac:dyDescent="0.2">
      <c r="A2" s="34" t="s">
        <v>29</v>
      </c>
      <c r="B2" s="2"/>
      <c r="C2" s="3"/>
      <c r="H2" s="95" t="s">
        <v>166</v>
      </c>
      <c r="I2" s="95"/>
      <c r="J2" s="95"/>
      <c r="K2" s="95"/>
      <c r="AW2">
        <v>20.02</v>
      </c>
      <c r="AX2" s="68" t="s">
        <v>86</v>
      </c>
      <c r="AY2">
        <v>0.41</v>
      </c>
    </row>
    <row r="3" spans="1:51" x14ac:dyDescent="0.2">
      <c r="A3" s="34" t="s">
        <v>30</v>
      </c>
      <c r="B3" s="2"/>
      <c r="C3" s="3"/>
      <c r="H3" s="69">
        <v>6582.02</v>
      </c>
      <c r="I3" s="69">
        <v>5582.51</v>
      </c>
      <c r="J3" s="69">
        <v>2361.14</v>
      </c>
      <c r="K3" s="69">
        <v>2128.62</v>
      </c>
      <c r="AW3">
        <v>17.53</v>
      </c>
      <c r="AX3" s="68" t="s">
        <v>87</v>
      </c>
      <c r="AY3">
        <v>2.4700000000000002</v>
      </c>
    </row>
    <row r="4" spans="1:51" x14ac:dyDescent="0.2">
      <c r="A4" s="2"/>
      <c r="B4" s="4"/>
      <c r="C4" s="5"/>
      <c r="D4" s="1"/>
      <c r="E4" s="1"/>
      <c r="F4" s="1"/>
      <c r="H4" s="69">
        <v>6684.08</v>
      </c>
      <c r="I4" s="69">
        <v>5591.11</v>
      </c>
      <c r="J4" s="69">
        <v>2400.1799999999998</v>
      </c>
      <c r="K4" s="69">
        <v>2164.06</v>
      </c>
      <c r="X4" s="60" t="s">
        <v>38</v>
      </c>
      <c r="Y4" s="2"/>
      <c r="Z4" s="2"/>
      <c r="AA4" s="2"/>
      <c r="AB4" s="2"/>
      <c r="AC4" s="2"/>
      <c r="AD4" s="2"/>
      <c r="AE4" s="2"/>
      <c r="AF4" s="2"/>
      <c r="AG4" s="2"/>
      <c r="AH4" s="2"/>
      <c r="AW4">
        <v>74.53</v>
      </c>
      <c r="AX4" s="68" t="s">
        <v>88</v>
      </c>
      <c r="AY4">
        <v>40.22</v>
      </c>
    </row>
    <row r="5" spans="1:51" ht="16" thickBot="1" x14ac:dyDescent="0.25">
      <c r="A5" t="s">
        <v>0</v>
      </c>
      <c r="B5" s="6"/>
      <c r="C5" s="7"/>
      <c r="D5" s="7"/>
      <c r="E5" s="7"/>
      <c r="F5" s="7"/>
      <c r="G5" s="7"/>
      <c r="H5" s="70">
        <v>6705.37</v>
      </c>
      <c r="I5" s="70">
        <v>5478.32</v>
      </c>
      <c r="J5" s="70">
        <v>2432.13</v>
      </c>
      <c r="K5" s="70">
        <v>2068.8200000000002</v>
      </c>
      <c r="Y5" s="93" t="s">
        <v>32</v>
      </c>
      <c r="Z5" s="93"/>
      <c r="AA5" s="93"/>
      <c r="AB5" s="93"/>
      <c r="AC5" s="93"/>
      <c r="AD5" s="93"/>
      <c r="AE5" s="93" t="s">
        <v>33</v>
      </c>
      <c r="AF5" s="93"/>
      <c r="AG5" s="93"/>
      <c r="AH5" s="93"/>
      <c r="AI5" s="93"/>
      <c r="AJ5" s="93"/>
      <c r="AW5">
        <v>12.02</v>
      </c>
      <c r="AX5" s="68" t="s">
        <v>89</v>
      </c>
      <c r="AY5">
        <v>0</v>
      </c>
    </row>
    <row r="6" spans="1:51" x14ac:dyDescent="0.2">
      <c r="A6" t="s">
        <v>1</v>
      </c>
      <c r="B6" s="8"/>
      <c r="C6" s="7"/>
      <c r="D6" s="7"/>
      <c r="E6" s="7"/>
      <c r="F6" s="7"/>
      <c r="G6" s="7"/>
      <c r="H6" s="71">
        <f>AVERAGE(H3:H5)/20</f>
        <v>332.85783333333336</v>
      </c>
      <c r="I6" s="71">
        <f t="shared" ref="I6:K6" si="0">AVERAGE(I3:I5)/20</f>
        <v>277.53233333333333</v>
      </c>
      <c r="J6" s="71">
        <f t="shared" si="0"/>
        <v>119.89083333333333</v>
      </c>
      <c r="K6" s="71">
        <f t="shared" si="0"/>
        <v>106.02500000000001</v>
      </c>
      <c r="X6" s="2"/>
      <c r="Y6" s="2" t="s">
        <v>34</v>
      </c>
      <c r="Z6" s="2" t="s">
        <v>40</v>
      </c>
      <c r="AA6" s="33" t="s">
        <v>35</v>
      </c>
      <c r="AB6" s="2" t="s">
        <v>40</v>
      </c>
      <c r="AC6" s="2" t="s">
        <v>42</v>
      </c>
      <c r="AD6" s="2" t="s">
        <v>41</v>
      </c>
      <c r="AE6" s="2" t="s">
        <v>34</v>
      </c>
      <c r="AF6" s="2" t="s">
        <v>40</v>
      </c>
      <c r="AG6" s="33" t="s">
        <v>35</v>
      </c>
      <c r="AH6" s="2" t="s">
        <v>40</v>
      </c>
      <c r="AI6" t="s">
        <v>42</v>
      </c>
      <c r="AJ6" t="s">
        <v>41</v>
      </c>
      <c r="AW6">
        <v>26.53</v>
      </c>
      <c r="AX6" s="68" t="s">
        <v>90</v>
      </c>
      <c r="AY6">
        <v>9.1300000000000008</v>
      </c>
    </row>
    <row r="7" spans="1:51" x14ac:dyDescent="0.2">
      <c r="A7" t="s">
        <v>2</v>
      </c>
      <c r="B7" s="9"/>
      <c r="C7" s="10"/>
      <c r="D7" s="9"/>
      <c r="E7" s="9"/>
      <c r="F7" s="9"/>
      <c r="G7" s="2"/>
      <c r="H7" s="9"/>
      <c r="X7" s="34" t="s">
        <v>16</v>
      </c>
      <c r="Y7" s="32">
        <f t="shared" ref="Y7:Y17" si="1">AVERAGE(G22,G40,G58)</f>
        <v>0.28559214911210912</v>
      </c>
      <c r="Z7" s="59">
        <f t="shared" ref="Z7:Z17" si="2">STDEV(G22,G40,G58)</f>
        <v>0.14226527080054138</v>
      </c>
      <c r="AA7" s="32">
        <f t="shared" ref="AA7:AA17" si="3">AVERAGE(H22,H40,H58)</f>
        <v>0.13112123913340676</v>
      </c>
      <c r="AB7" s="59">
        <f t="shared" ref="AB7:AB17" si="4">STDEV(H22,H40,H58)</f>
        <v>6.5877057862939709E-2</v>
      </c>
      <c r="AC7" s="32">
        <f>AVERAGE(Y7,AA7)</f>
        <v>0.20835669412275792</v>
      </c>
      <c r="AD7" s="59">
        <f>AVERAGE(Z7,AB7)</f>
        <v>0.10407116433174055</v>
      </c>
      <c r="AE7" s="32">
        <f t="shared" ref="AE7:AE17" si="5">AVERAGE(G76,G94,G112)</f>
        <v>0.14808910062273081</v>
      </c>
      <c r="AF7" s="59">
        <f t="shared" ref="AF7:AF17" si="6">STDEV(G76,G94,G112)</f>
        <v>3.9087599206843161E-2</v>
      </c>
      <c r="AG7" s="32">
        <f t="shared" ref="AG7:AG17" si="7">AVERAGE(H76,H94,H112)</f>
        <v>0.10453969581544947</v>
      </c>
      <c r="AH7" s="59">
        <f t="shared" ref="AH7:AH17" si="8">STDEV(H76,H94,H112)</f>
        <v>3.032772526052592E-2</v>
      </c>
      <c r="AI7" s="32">
        <f>AVERAGE(AE7,AG7)</f>
        <v>0.12631439821909013</v>
      </c>
      <c r="AJ7" s="59">
        <f>AVERAGE(AF7,AH7)</f>
        <v>3.4707662233684544E-2</v>
      </c>
      <c r="AW7">
        <v>32.51</v>
      </c>
      <c r="AX7" s="68" t="s">
        <v>91</v>
      </c>
      <c r="AY7">
        <v>9.3000000000000007</v>
      </c>
    </row>
    <row r="8" spans="1:51" x14ac:dyDescent="0.2">
      <c r="A8" t="s">
        <v>3</v>
      </c>
      <c r="B8" s="9"/>
      <c r="C8" s="10"/>
      <c r="D8" s="9"/>
      <c r="E8" s="9"/>
      <c r="H8" s="9"/>
      <c r="X8" s="34" t="s">
        <v>17</v>
      </c>
      <c r="Y8" s="32">
        <f t="shared" si="1"/>
        <v>0.29076592340368551</v>
      </c>
      <c r="Z8" s="59">
        <f t="shared" si="2"/>
        <v>3.1548461283616526E-2</v>
      </c>
      <c r="AA8" s="32">
        <f t="shared" si="3"/>
        <v>0.16856088936970512</v>
      </c>
      <c r="AB8" s="59">
        <f t="shared" si="4"/>
        <v>2.2409939965850043E-2</v>
      </c>
      <c r="AC8" s="32">
        <f t="shared" ref="AC8:AC17" si="9">AVERAGE(Y8,AA8)</f>
        <v>0.2296634063866953</v>
      </c>
      <c r="AD8" s="59">
        <f t="shared" ref="AD8:AD17" si="10">AVERAGE(Z8,AB8)</f>
        <v>2.6979200624733284E-2</v>
      </c>
      <c r="AE8" s="32">
        <f t="shared" si="5"/>
        <v>0.44910881862575147</v>
      </c>
      <c r="AF8" s="59">
        <f t="shared" si="6"/>
        <v>0.37830986260226496</v>
      </c>
      <c r="AG8" s="32">
        <f t="shared" si="7"/>
        <v>0.33458257960942439</v>
      </c>
      <c r="AH8" s="59">
        <f t="shared" si="8"/>
        <v>0.38716923006422471</v>
      </c>
      <c r="AI8" s="32">
        <f t="shared" ref="AI8:AI17" si="11">AVERAGE(AE8,AG8)</f>
        <v>0.39184569911758793</v>
      </c>
      <c r="AJ8" s="59">
        <f t="shared" ref="AJ8:AJ17" si="12">AVERAGE(AF8,AH8)</f>
        <v>0.38273954633324481</v>
      </c>
      <c r="AW8">
        <v>5375.46</v>
      </c>
      <c r="AX8" s="68" t="s">
        <v>92</v>
      </c>
      <c r="AY8">
        <v>4961.1099999999997</v>
      </c>
    </row>
    <row r="9" spans="1:51" x14ac:dyDescent="0.2">
      <c r="A9" t="s">
        <v>4</v>
      </c>
      <c r="B9" s="12" t="s">
        <v>32</v>
      </c>
      <c r="D9" s="12" t="s">
        <v>33</v>
      </c>
      <c r="E9" s="12"/>
      <c r="F9" s="52" t="s">
        <v>32</v>
      </c>
      <c r="H9" s="52" t="s">
        <v>33</v>
      </c>
      <c r="I9" s="52"/>
      <c r="L9" s="68"/>
      <c r="X9" s="34" t="s">
        <v>18</v>
      </c>
      <c r="Y9" s="32">
        <f t="shared" si="1"/>
        <v>276.6953435578551</v>
      </c>
      <c r="Z9" s="59">
        <f t="shared" si="2"/>
        <v>136.48855337622649</v>
      </c>
      <c r="AA9" s="32">
        <f t="shared" si="3"/>
        <v>214.84124210539611</v>
      </c>
      <c r="AB9" s="59">
        <f t="shared" si="4"/>
        <v>107.39043445780064</v>
      </c>
      <c r="AC9" s="32">
        <f t="shared" si="9"/>
        <v>245.76829283162562</v>
      </c>
      <c r="AD9" s="59">
        <f t="shared" si="10"/>
        <v>121.93949391701356</v>
      </c>
      <c r="AE9" s="32">
        <f t="shared" si="5"/>
        <v>8.4045515757490605</v>
      </c>
      <c r="AF9" s="59">
        <f t="shared" si="6"/>
        <v>5.1695819295352976</v>
      </c>
      <c r="AG9" s="32">
        <f t="shared" si="7"/>
        <v>6.5167211291969815</v>
      </c>
      <c r="AH9" s="59">
        <f t="shared" si="8"/>
        <v>4.0031059258287014</v>
      </c>
      <c r="AI9" s="32">
        <f t="shared" si="11"/>
        <v>7.4606363524730206</v>
      </c>
      <c r="AJ9" s="59">
        <f t="shared" si="12"/>
        <v>4.5863439276819999</v>
      </c>
      <c r="AW9">
        <v>3450.44</v>
      </c>
      <c r="AX9" s="68" t="s">
        <v>93</v>
      </c>
      <c r="AY9">
        <v>3338.67</v>
      </c>
    </row>
    <row r="10" spans="1:51" x14ac:dyDescent="0.2">
      <c r="B10" s="94" t="s">
        <v>39</v>
      </c>
      <c r="C10" s="94"/>
      <c r="D10" s="94"/>
      <c r="E10" s="94"/>
      <c r="F10" s="94" t="s">
        <v>84</v>
      </c>
      <c r="G10" s="94"/>
      <c r="H10" s="94"/>
      <c r="I10" s="94"/>
      <c r="L10" s="68"/>
      <c r="X10" s="34" t="s">
        <v>19</v>
      </c>
      <c r="Y10" s="32">
        <f t="shared" si="1"/>
        <v>0.30657427986906755</v>
      </c>
      <c r="Z10" s="59">
        <f t="shared" si="2"/>
        <v>4.3105570771700914E-2</v>
      </c>
      <c r="AA10" s="32">
        <f t="shared" si="3"/>
        <v>0.17337938616608914</v>
      </c>
      <c r="AB10" s="59">
        <f t="shared" si="4"/>
        <v>5.5985775445087288E-2</v>
      </c>
      <c r="AC10" s="32">
        <f t="shared" si="9"/>
        <v>0.23997683301757833</v>
      </c>
      <c r="AD10" s="59">
        <f t="shared" si="10"/>
        <v>4.9545673108394098E-2</v>
      </c>
      <c r="AE10" s="32">
        <f t="shared" si="5"/>
        <v>0.18612365139269008</v>
      </c>
      <c r="AF10" s="59">
        <f t="shared" si="6"/>
        <v>7.9146380955104484E-2</v>
      </c>
      <c r="AG10" s="32">
        <f t="shared" si="7"/>
        <v>0.11130848516264814</v>
      </c>
      <c r="AH10" s="59">
        <f t="shared" si="8"/>
        <v>3.0346898252679461E-2</v>
      </c>
      <c r="AI10" s="32">
        <f t="shared" si="11"/>
        <v>0.14871606827766912</v>
      </c>
      <c r="AJ10" s="59">
        <f t="shared" si="12"/>
        <v>5.4746639603891971E-2</v>
      </c>
      <c r="AW10">
        <v>12009.08</v>
      </c>
      <c r="AX10" s="68" t="s">
        <v>94</v>
      </c>
      <c r="AY10">
        <v>11686.61</v>
      </c>
    </row>
    <row r="11" spans="1:51" x14ac:dyDescent="0.2">
      <c r="A11" s="11" t="s">
        <v>165</v>
      </c>
      <c r="B11" s="19" t="s">
        <v>34</v>
      </c>
      <c r="C11" s="48" t="s">
        <v>35</v>
      </c>
      <c r="D11" s="19" t="s">
        <v>34</v>
      </c>
      <c r="E11" s="48" t="s">
        <v>35</v>
      </c>
      <c r="F11" s="19" t="s">
        <v>34</v>
      </c>
      <c r="G11" s="48" t="s">
        <v>35</v>
      </c>
      <c r="H11" s="19" t="s">
        <v>34</v>
      </c>
      <c r="I11" s="48" t="s">
        <v>35</v>
      </c>
      <c r="L11" s="68"/>
      <c r="X11" s="34" t="s">
        <v>20</v>
      </c>
      <c r="Y11" s="32">
        <f t="shared" si="1"/>
        <v>0.5032748973202309</v>
      </c>
      <c r="Z11" s="59">
        <f t="shared" si="2"/>
        <v>0.30967532924844043</v>
      </c>
      <c r="AA11" s="32">
        <f t="shared" si="3"/>
        <v>0.34809197787526669</v>
      </c>
      <c r="AB11" s="59">
        <f t="shared" si="4"/>
        <v>6.3935235599884774E-2</v>
      </c>
      <c r="AC11" s="32">
        <f t="shared" si="9"/>
        <v>0.42568343759774879</v>
      </c>
      <c r="AD11" s="59">
        <f t="shared" si="10"/>
        <v>0.18680528242416261</v>
      </c>
      <c r="AE11" s="32">
        <f t="shared" si="5"/>
        <v>0.23007199175904228</v>
      </c>
      <c r="AF11" s="59">
        <f t="shared" si="6"/>
        <v>8.6037018920661359E-2</v>
      </c>
      <c r="AG11" s="32">
        <f t="shared" si="7"/>
        <v>0.16342799468461544</v>
      </c>
      <c r="AH11" s="59">
        <f t="shared" si="8"/>
        <v>6.6760493748570821E-2</v>
      </c>
      <c r="AI11" s="32">
        <f t="shared" si="11"/>
        <v>0.19674999322182884</v>
      </c>
      <c r="AJ11" s="59">
        <f t="shared" si="12"/>
        <v>7.6398756334616097E-2</v>
      </c>
      <c r="AW11">
        <v>145.05000000000001</v>
      </c>
      <c r="AX11" s="68" t="s">
        <v>95</v>
      </c>
      <c r="AY11">
        <v>126.86</v>
      </c>
    </row>
    <row r="12" spans="1:51" x14ac:dyDescent="0.2">
      <c r="A12" t="s">
        <v>6</v>
      </c>
      <c r="B12">
        <f>F12/(0.5^(7/10))</f>
        <v>59900.98253350817</v>
      </c>
      <c r="C12">
        <f t="shared" ref="C12:E14" si="13">G12/(0.5^(7/10))</f>
        <v>43608.466576340405</v>
      </c>
      <c r="D12">
        <f t="shared" si="13"/>
        <v>52179.727498793727</v>
      </c>
      <c r="E12">
        <f>I12/(0.5^(7/10))</f>
        <v>50175.510955832644</v>
      </c>
      <c r="F12">
        <v>36873.379999999997</v>
      </c>
      <c r="G12">
        <v>26844.16</v>
      </c>
      <c r="H12">
        <v>32120.39</v>
      </c>
      <c r="I12">
        <v>30886.65</v>
      </c>
      <c r="X12" s="34" t="s">
        <v>21</v>
      </c>
      <c r="Y12" s="32">
        <f t="shared" si="1"/>
        <v>0.24334852870943888</v>
      </c>
      <c r="Z12" s="59">
        <f t="shared" si="2"/>
        <v>7.5692834311942125E-2</v>
      </c>
      <c r="AA12" s="32">
        <f t="shared" si="3"/>
        <v>0.13491119082960082</v>
      </c>
      <c r="AB12" s="59">
        <f t="shared" si="4"/>
        <v>3.2675906616123421E-2</v>
      </c>
      <c r="AC12" s="32">
        <f t="shared" si="9"/>
        <v>0.18912985976951985</v>
      </c>
      <c r="AD12" s="59">
        <f t="shared" si="10"/>
        <v>5.4184370464032773E-2</v>
      </c>
      <c r="AE12" s="32">
        <f t="shared" si="5"/>
        <v>0.15546967184058239</v>
      </c>
      <c r="AF12" s="59">
        <f t="shared" si="6"/>
        <v>1.7916458155991757E-2</v>
      </c>
      <c r="AG12" s="32">
        <f t="shared" si="7"/>
        <v>9.0981856072699374E-2</v>
      </c>
      <c r="AH12" s="59">
        <f t="shared" si="8"/>
        <v>8.1281160080805201E-3</v>
      </c>
      <c r="AI12" s="32">
        <f t="shared" si="11"/>
        <v>0.12322576395664088</v>
      </c>
      <c r="AJ12" s="59">
        <f t="shared" si="12"/>
        <v>1.3022287082036139E-2</v>
      </c>
      <c r="AW12">
        <v>147.53</v>
      </c>
      <c r="AX12" s="68" t="s">
        <v>96</v>
      </c>
      <c r="AY12">
        <v>110.49</v>
      </c>
    </row>
    <row r="13" spans="1:51" x14ac:dyDescent="0.2">
      <c r="A13" t="s">
        <v>7</v>
      </c>
      <c r="B13">
        <f t="shared" ref="B13:B14" si="14">F13/(0.5^(7/10))</f>
        <v>59640.73686571564</v>
      </c>
      <c r="C13">
        <f t="shared" si="13"/>
        <v>101929.6181989357</v>
      </c>
      <c r="D13">
        <f t="shared" si="13"/>
        <v>120532.42364705952</v>
      </c>
      <c r="E13">
        <f t="shared" si="13"/>
        <v>50192.080904718307</v>
      </c>
      <c r="F13" s="2">
        <v>36713.18</v>
      </c>
      <c r="G13" s="2">
        <v>62745.04</v>
      </c>
      <c r="H13" s="2">
        <v>74196.41</v>
      </c>
      <c r="I13" s="2">
        <v>30896.85</v>
      </c>
      <c r="X13" s="34" t="s">
        <v>22</v>
      </c>
      <c r="Y13" s="32">
        <f t="shared" si="1"/>
        <v>0.49809681350387075</v>
      </c>
      <c r="Z13" s="59">
        <f t="shared" si="2"/>
        <v>0.26733278993168386</v>
      </c>
      <c r="AA13" s="32">
        <f t="shared" si="3"/>
        <v>0.34297619160955589</v>
      </c>
      <c r="AB13" s="59">
        <f t="shared" si="4"/>
        <v>0.23803026539796721</v>
      </c>
      <c r="AC13" s="32">
        <f t="shared" si="9"/>
        <v>0.42053650255671332</v>
      </c>
      <c r="AD13" s="59">
        <f t="shared" si="10"/>
        <v>0.25268152766482554</v>
      </c>
      <c r="AE13" s="32">
        <f t="shared" si="5"/>
        <v>0.29549393972281446</v>
      </c>
      <c r="AF13" s="59">
        <f t="shared" si="6"/>
        <v>7.2555468158986156E-2</v>
      </c>
      <c r="AG13" s="32">
        <f t="shared" si="7"/>
        <v>0.18755784369658304</v>
      </c>
      <c r="AH13" s="59">
        <f t="shared" si="8"/>
        <v>3.4924395749017324E-2</v>
      </c>
      <c r="AI13" s="32">
        <f t="shared" si="11"/>
        <v>0.24152589170969874</v>
      </c>
      <c r="AJ13" s="59">
        <f t="shared" si="12"/>
        <v>5.3739931954001743E-2</v>
      </c>
      <c r="AW13">
        <v>159.55000000000001</v>
      </c>
      <c r="AX13" s="68" t="s">
        <v>97</v>
      </c>
      <c r="AY13">
        <v>114.82</v>
      </c>
    </row>
    <row r="14" spans="1:51" ht="16" thickBot="1" x14ac:dyDescent="0.25">
      <c r="A14" t="s">
        <v>8</v>
      </c>
      <c r="B14" s="47">
        <f t="shared" si="14"/>
        <v>62308.547371451845</v>
      </c>
      <c r="C14" s="47">
        <f t="shared" si="13"/>
        <v>47299.698856437535</v>
      </c>
      <c r="D14" s="47">
        <f t="shared" si="13"/>
        <v>57147.414419764682</v>
      </c>
      <c r="E14" s="47">
        <f t="shared" si="13"/>
        <v>52521.214651269816</v>
      </c>
      <c r="F14" s="47">
        <v>38355.410000000003</v>
      </c>
      <c r="G14" s="47">
        <v>29116.38</v>
      </c>
      <c r="H14" s="47">
        <v>35178.36</v>
      </c>
      <c r="I14" s="47">
        <v>32330.6</v>
      </c>
      <c r="X14" s="34" t="s">
        <v>23</v>
      </c>
      <c r="Y14" s="32">
        <f t="shared" si="1"/>
        <v>3.9076455340274934</v>
      </c>
      <c r="Z14" s="59">
        <f t="shared" si="2"/>
        <v>2.272098961373985</v>
      </c>
      <c r="AA14" s="32">
        <f t="shared" si="3"/>
        <v>3.0171452821900644</v>
      </c>
      <c r="AB14" s="59">
        <f t="shared" si="4"/>
        <v>1.6657705732401322</v>
      </c>
      <c r="AC14" s="32">
        <f t="shared" si="9"/>
        <v>3.4623954081087787</v>
      </c>
      <c r="AD14" s="59">
        <f t="shared" si="10"/>
        <v>1.9689347673070587</v>
      </c>
      <c r="AE14" s="32">
        <f t="shared" si="5"/>
        <v>0.38035102297035017</v>
      </c>
      <c r="AF14" s="59">
        <f t="shared" si="6"/>
        <v>0.15642296170845676</v>
      </c>
      <c r="AG14" s="32">
        <f t="shared" si="7"/>
        <v>0.32015572492029559</v>
      </c>
      <c r="AH14" s="59">
        <f t="shared" si="8"/>
        <v>7.8991282749827821E-2</v>
      </c>
      <c r="AI14" s="32">
        <f t="shared" si="11"/>
        <v>0.35025337394532285</v>
      </c>
      <c r="AJ14" s="59">
        <f t="shared" si="12"/>
        <v>0.11770712222914229</v>
      </c>
      <c r="AW14">
        <v>53.54</v>
      </c>
      <c r="AX14" s="68" t="s">
        <v>98</v>
      </c>
      <c r="AY14">
        <v>33.26</v>
      </c>
    </row>
    <row r="15" spans="1:51" x14ac:dyDescent="0.2">
      <c r="A15" t="s">
        <v>9</v>
      </c>
      <c r="B15" s="13">
        <f t="shared" ref="B15:I15" si="15">AVERAGE(B12:B14)/100</f>
        <v>606.16755590225216</v>
      </c>
      <c r="C15" s="13">
        <f t="shared" si="15"/>
        <v>642.79261210571212</v>
      </c>
      <c r="D15" s="13">
        <f t="shared" si="15"/>
        <v>766.19855188539304</v>
      </c>
      <c r="E15" s="13">
        <f t="shared" si="15"/>
        <v>509.62935503940253</v>
      </c>
      <c r="F15" s="13">
        <f t="shared" si="15"/>
        <v>373.13989999999995</v>
      </c>
      <c r="G15" s="13">
        <f t="shared" si="15"/>
        <v>395.68526666666662</v>
      </c>
      <c r="H15" s="13">
        <f t="shared" si="15"/>
        <v>471.65053333333339</v>
      </c>
      <c r="I15" s="13">
        <f t="shared" si="15"/>
        <v>313.71366666666671</v>
      </c>
      <c r="L15" s="33"/>
      <c r="M15" s="2"/>
      <c r="N15" s="2"/>
      <c r="X15" s="34" t="s">
        <v>24</v>
      </c>
      <c r="Y15" s="32">
        <f t="shared" si="1"/>
        <v>0.37873245850306536</v>
      </c>
      <c r="Z15" s="59">
        <f t="shared" si="2"/>
        <v>8.9616273898803209E-2</v>
      </c>
      <c r="AA15" s="32">
        <f t="shared" si="3"/>
        <v>0.2202865804412116</v>
      </c>
      <c r="AB15" s="59">
        <f t="shared" si="4"/>
        <v>5.6384056061728152E-2</v>
      </c>
      <c r="AC15" s="32">
        <f t="shared" si="9"/>
        <v>0.2995095194721385</v>
      </c>
      <c r="AD15" s="59">
        <f t="shared" si="10"/>
        <v>7.300016498026568E-2</v>
      </c>
      <c r="AE15" s="32">
        <f t="shared" si="5"/>
        <v>0.25363470187715187</v>
      </c>
      <c r="AF15" s="59">
        <f t="shared" si="6"/>
        <v>8.5906577721238525E-2</v>
      </c>
      <c r="AG15" s="32">
        <f t="shared" si="7"/>
        <v>0.11725306708557366</v>
      </c>
      <c r="AH15" s="59">
        <f t="shared" si="8"/>
        <v>5.3140376931184737E-2</v>
      </c>
      <c r="AI15" s="32">
        <f t="shared" si="11"/>
        <v>0.18544388448136276</v>
      </c>
      <c r="AJ15" s="59">
        <f t="shared" si="12"/>
        <v>6.9523477326211627E-2</v>
      </c>
      <c r="AW15">
        <v>88.05</v>
      </c>
      <c r="AX15" s="68" t="s">
        <v>99</v>
      </c>
      <c r="AY15">
        <v>72.38</v>
      </c>
    </row>
    <row r="16" spans="1:51" x14ac:dyDescent="0.2">
      <c r="A16" t="s">
        <v>10</v>
      </c>
      <c r="B16" s="13">
        <f>STDEV(B12:B14)/200</f>
        <v>7.3545080140867789</v>
      </c>
      <c r="C16" s="13">
        <f t="shared" ref="C16:I16" si="16">STDEV(C12:C14)/200</f>
        <v>163.2917890579524</v>
      </c>
      <c r="D16" s="13">
        <f t="shared" si="16"/>
        <v>190.55214048944472</v>
      </c>
      <c r="E16" s="13">
        <f t="shared" si="16"/>
        <v>6.7476737964892868</v>
      </c>
      <c r="F16" s="13">
        <f t="shared" si="16"/>
        <v>4.527230727221677</v>
      </c>
      <c r="G16" s="13">
        <f t="shared" si="16"/>
        <v>100.51788692189733</v>
      </c>
      <c r="H16" s="13">
        <f t="shared" si="16"/>
        <v>117.29860160724782</v>
      </c>
      <c r="I16" s="13">
        <f t="shared" si="16"/>
        <v>4.1536804488108254</v>
      </c>
      <c r="L16" s="2"/>
      <c r="M16" s="2"/>
      <c r="N16" s="2"/>
      <c r="O16" s="2"/>
      <c r="P16" s="2"/>
      <c r="Q16" s="2"/>
      <c r="R16" s="2"/>
      <c r="S16" s="2"/>
      <c r="T16" s="2"/>
      <c r="U16" s="2"/>
      <c r="X16" s="34" t="s">
        <v>31</v>
      </c>
      <c r="Y16" s="32">
        <f t="shared" si="1"/>
        <v>6.7978390722084567</v>
      </c>
      <c r="Z16" s="59">
        <f t="shared" si="2"/>
        <v>2.3000535028274753</v>
      </c>
      <c r="AA16" s="32">
        <f t="shared" si="3"/>
        <v>4.0463796999817809</v>
      </c>
      <c r="AB16" s="59">
        <f t="shared" si="4"/>
        <v>1.4597025550177292</v>
      </c>
      <c r="AC16" s="32">
        <f t="shared" si="9"/>
        <v>5.4221093860951193</v>
      </c>
      <c r="AD16" s="59">
        <f t="shared" si="10"/>
        <v>1.8798780289226023</v>
      </c>
      <c r="AE16" s="32">
        <f t="shared" si="5"/>
        <v>6.7445219891116288</v>
      </c>
      <c r="AF16" s="59">
        <f t="shared" si="6"/>
        <v>1.784640070792801</v>
      </c>
      <c r="AG16" s="32">
        <f t="shared" si="7"/>
        <v>3.2237971750281438</v>
      </c>
      <c r="AH16" s="59">
        <f t="shared" si="8"/>
        <v>1.3015737941008243</v>
      </c>
      <c r="AI16" s="32">
        <f t="shared" si="11"/>
        <v>4.9841595820698865</v>
      </c>
      <c r="AJ16" s="59">
        <f t="shared" si="12"/>
        <v>1.5431069324468125</v>
      </c>
      <c r="AW16">
        <v>88.59</v>
      </c>
      <c r="AX16" s="68" t="s">
        <v>100</v>
      </c>
      <c r="AY16">
        <v>83.45</v>
      </c>
    </row>
    <row r="17" spans="1:51" x14ac:dyDescent="0.2">
      <c r="B17" s="14"/>
      <c r="D17" s="2"/>
      <c r="E17" s="2"/>
      <c r="F17" s="2"/>
      <c r="G17" s="2"/>
      <c r="H17" s="2"/>
      <c r="I17" s="2"/>
      <c r="S17" s="2"/>
      <c r="T17" s="2"/>
      <c r="U17" s="2"/>
      <c r="X17" s="74" t="s">
        <v>25</v>
      </c>
      <c r="Y17" s="32">
        <f t="shared" si="1"/>
        <v>1.9933914640030812</v>
      </c>
      <c r="Z17" s="59">
        <f t="shared" si="2"/>
        <v>1.0108679803812335</v>
      </c>
      <c r="AA17" s="32">
        <f t="shared" si="3"/>
        <v>1.4662645240563996</v>
      </c>
      <c r="AB17" s="59">
        <f t="shared" si="4"/>
        <v>0.77006324522360781</v>
      </c>
      <c r="AC17" s="32">
        <f t="shared" si="9"/>
        <v>1.7298279940297405</v>
      </c>
      <c r="AD17" s="59">
        <f t="shared" si="10"/>
        <v>0.89046561280242065</v>
      </c>
      <c r="AE17" s="32">
        <f t="shared" si="5"/>
        <v>0.81295500949867738</v>
      </c>
      <c r="AF17" s="59">
        <f t="shared" si="6"/>
        <v>0.1870978963352482</v>
      </c>
      <c r="AG17" s="32">
        <f t="shared" si="7"/>
        <v>0.60001790484582529</v>
      </c>
      <c r="AH17" s="59">
        <f t="shared" si="8"/>
        <v>0.12845533123884634</v>
      </c>
      <c r="AI17" s="32">
        <f t="shared" si="11"/>
        <v>0.70648645717225134</v>
      </c>
      <c r="AJ17" s="59">
        <f t="shared" si="12"/>
        <v>0.15777661378704727</v>
      </c>
      <c r="AW17">
        <v>4.54</v>
      </c>
      <c r="AX17" s="68" t="s">
        <v>101</v>
      </c>
      <c r="AY17">
        <v>0.3</v>
      </c>
    </row>
    <row r="18" spans="1:51" x14ac:dyDescent="0.2"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W18">
        <v>10.050000000000001</v>
      </c>
      <c r="AX18" s="68" t="s">
        <v>102</v>
      </c>
      <c r="AY18">
        <v>1.92</v>
      </c>
    </row>
    <row r="19" spans="1:51" ht="16" thickBot="1" x14ac:dyDescent="0.25">
      <c r="A19" s="15" t="s">
        <v>11</v>
      </c>
      <c r="B19" s="16">
        <v>1</v>
      </c>
      <c r="C19" s="15"/>
      <c r="D19" s="17"/>
      <c r="E19" s="17"/>
      <c r="F19" s="17"/>
      <c r="G19" s="18"/>
      <c r="H19" s="15"/>
      <c r="J19" s="15" t="s">
        <v>11</v>
      </c>
      <c r="K19" s="16">
        <v>7</v>
      </c>
      <c r="L19" s="15"/>
      <c r="M19" s="17"/>
      <c r="N19" s="17"/>
      <c r="O19" s="17"/>
      <c r="P19" s="18"/>
      <c r="Q19" s="15"/>
      <c r="S19" s="15" t="s">
        <v>11</v>
      </c>
      <c r="T19" s="16">
        <v>13</v>
      </c>
      <c r="U19" s="15"/>
      <c r="V19" s="17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W19">
        <v>23.06</v>
      </c>
      <c r="AX19" s="68" t="s">
        <v>103</v>
      </c>
      <c r="AY19">
        <v>31.16</v>
      </c>
    </row>
    <row r="20" spans="1:51" x14ac:dyDescent="0.2">
      <c r="A20" s="19" t="s">
        <v>12</v>
      </c>
      <c r="B20" s="20" t="s">
        <v>13</v>
      </c>
      <c r="C20" s="19" t="s">
        <v>14</v>
      </c>
      <c r="D20" s="19" t="s">
        <v>15</v>
      </c>
      <c r="E20" s="19" t="s">
        <v>34</v>
      </c>
      <c r="F20" s="48" t="s">
        <v>35</v>
      </c>
      <c r="G20" s="49" t="s">
        <v>36</v>
      </c>
      <c r="H20" s="50" t="s">
        <v>37</v>
      </c>
      <c r="J20" s="19" t="s">
        <v>12</v>
      </c>
      <c r="K20" s="20" t="s">
        <v>13</v>
      </c>
      <c r="L20" s="19" t="s">
        <v>14</v>
      </c>
      <c r="M20" s="19" t="s">
        <v>15</v>
      </c>
      <c r="N20" s="19" t="s">
        <v>34</v>
      </c>
      <c r="O20" s="48" t="s">
        <v>35</v>
      </c>
      <c r="P20" s="49" t="s">
        <v>36</v>
      </c>
      <c r="Q20" s="50" t="s">
        <v>37</v>
      </c>
      <c r="S20" s="19" t="s">
        <v>12</v>
      </c>
      <c r="T20" s="20" t="s">
        <v>13</v>
      </c>
      <c r="U20" s="19" t="s">
        <v>14</v>
      </c>
      <c r="V20" s="19" t="s">
        <v>15</v>
      </c>
      <c r="X20" s="34" t="s">
        <v>38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W20">
        <v>5.56</v>
      </c>
      <c r="AX20" s="68" t="s">
        <v>104</v>
      </c>
      <c r="AY20">
        <v>0</v>
      </c>
    </row>
    <row r="21" spans="1:51" x14ac:dyDescent="0.2">
      <c r="A21" s="21"/>
      <c r="B21" s="22"/>
      <c r="C21" s="21"/>
      <c r="D21" s="21"/>
      <c r="E21" s="21"/>
      <c r="F21" s="30"/>
      <c r="J21" s="21"/>
      <c r="K21" s="22"/>
      <c r="L21" s="21"/>
      <c r="M21" s="21"/>
      <c r="N21" s="21"/>
      <c r="O21" s="30"/>
      <c r="S21" s="21"/>
      <c r="T21" s="22"/>
      <c r="U21" s="21"/>
      <c r="V21" s="21"/>
      <c r="X21" s="2"/>
      <c r="Y21" s="93" t="s">
        <v>32</v>
      </c>
      <c r="Z21" s="93"/>
      <c r="AA21" s="93"/>
      <c r="AB21" s="93"/>
      <c r="AC21" s="93"/>
      <c r="AD21" s="93"/>
      <c r="AE21" s="93" t="s">
        <v>33</v>
      </c>
      <c r="AF21" s="93"/>
      <c r="AG21" s="93"/>
      <c r="AH21" s="93"/>
      <c r="AI21" s="93"/>
      <c r="AJ21" s="93"/>
      <c r="AW21">
        <v>5.03</v>
      </c>
      <c r="AX21" s="68" t="s">
        <v>104</v>
      </c>
      <c r="AY21">
        <v>0</v>
      </c>
    </row>
    <row r="22" spans="1:51" x14ac:dyDescent="0.2">
      <c r="A22" s="21" t="s">
        <v>16</v>
      </c>
      <c r="B22">
        <v>3.1577999999999999</v>
      </c>
      <c r="C22" s="22">
        <v>3.2841</v>
      </c>
      <c r="D22" s="22">
        <f>C22-B22</f>
        <v>0.12630000000000008</v>
      </c>
      <c r="E22">
        <v>29</v>
      </c>
      <c r="F22">
        <v>14</v>
      </c>
      <c r="G22" s="51">
        <f>(E22/$B$15)/D22</f>
        <v>0.37879301292514916</v>
      </c>
      <c r="H22" s="51">
        <f>(F22/$C$15)/D22</f>
        <v>0.17244627138582855</v>
      </c>
      <c r="J22" s="21" t="s">
        <v>16</v>
      </c>
      <c r="K22">
        <v>3.1600999999999999</v>
      </c>
      <c r="L22" s="22">
        <v>3.4594</v>
      </c>
      <c r="M22" s="22">
        <f>L22-K22</f>
        <v>0.29930000000000012</v>
      </c>
      <c r="N22">
        <v>42.49</v>
      </c>
      <c r="O22">
        <v>15</v>
      </c>
      <c r="P22" s="51">
        <f>(N22/$F$15)/M22</f>
        <v>0.38045940417897389</v>
      </c>
      <c r="Q22" s="51">
        <f>(O22/$G$15)/M22</f>
        <v>0.12665859395714918</v>
      </c>
      <c r="S22" s="21" t="s">
        <v>18</v>
      </c>
      <c r="T22" s="22">
        <v>4.9119000000000002</v>
      </c>
      <c r="U22">
        <v>4.9722</v>
      </c>
      <c r="V22" s="22">
        <f>U22-T22</f>
        <v>6.0299999999999798E-2</v>
      </c>
      <c r="X22" s="2"/>
      <c r="Y22" s="2" t="s">
        <v>34</v>
      </c>
      <c r="Z22" s="2" t="s">
        <v>40</v>
      </c>
      <c r="AA22" s="33" t="s">
        <v>35</v>
      </c>
      <c r="AB22" s="2" t="s">
        <v>40</v>
      </c>
      <c r="AC22" s="2" t="s">
        <v>42</v>
      </c>
      <c r="AD22" s="2" t="s">
        <v>41</v>
      </c>
      <c r="AE22" s="2" t="s">
        <v>34</v>
      </c>
      <c r="AF22" s="2" t="s">
        <v>40</v>
      </c>
      <c r="AG22" s="33" t="s">
        <v>35</v>
      </c>
      <c r="AH22" s="2" t="s">
        <v>40</v>
      </c>
      <c r="AI22" t="s">
        <v>42</v>
      </c>
      <c r="AJ22" t="s">
        <v>41</v>
      </c>
      <c r="AW22">
        <v>37087.33</v>
      </c>
      <c r="AX22" s="68" t="s">
        <v>105</v>
      </c>
      <c r="AY22">
        <v>45952.33</v>
      </c>
    </row>
    <row r="23" spans="1:51" x14ac:dyDescent="0.2">
      <c r="A23" s="21" t="s">
        <v>17</v>
      </c>
      <c r="B23">
        <v>3.1711999999999998</v>
      </c>
      <c r="C23" s="14">
        <v>3.3176000000000001</v>
      </c>
      <c r="D23" s="22">
        <f t="shared" ref="D23:D32" si="17">C23-B23</f>
        <v>0.14640000000000031</v>
      </c>
      <c r="E23">
        <v>25.52</v>
      </c>
      <c r="F23">
        <v>18</v>
      </c>
      <c r="G23" s="51">
        <f t="shared" ref="G23:G32" si="18">(E23/$B$15)/D23</f>
        <v>0.28757220374694481</v>
      </c>
      <c r="H23" s="51">
        <f t="shared" ref="H23:H32" si="19">(F23/$C$15)/D23</f>
        <v>0.19127603111267666</v>
      </c>
      <c r="J23" s="21" t="s">
        <v>17</v>
      </c>
      <c r="K23">
        <v>3.1619999999999999</v>
      </c>
      <c r="L23" s="2">
        <v>3.2806999999999999</v>
      </c>
      <c r="M23" s="22">
        <f t="shared" ref="M23:M32" si="20">L23-K23</f>
        <v>0.11870000000000003</v>
      </c>
      <c r="N23">
        <v>41.01</v>
      </c>
      <c r="O23">
        <v>18</v>
      </c>
      <c r="P23" s="51">
        <f t="shared" ref="P23:P32" si="21">(N23/$F$15)/M23</f>
        <v>0.92590698311851172</v>
      </c>
      <c r="Q23" s="51">
        <f t="shared" ref="Q23:Q32" si="22">(O23/$G$15)/M23</f>
        <v>0.38324094865753749</v>
      </c>
      <c r="S23" s="21" t="s">
        <v>22</v>
      </c>
      <c r="T23" s="22">
        <v>4.8761000000000001</v>
      </c>
      <c r="U23">
        <v>5.2873999999999999</v>
      </c>
      <c r="V23" s="22">
        <f>U23-T23</f>
        <v>0.41129999999999978</v>
      </c>
      <c r="X23" s="2" t="s">
        <v>16</v>
      </c>
      <c r="Y23" s="32">
        <f>AVERAGE(P22,P40,P58)</f>
        <v>0.50645241673552988</v>
      </c>
      <c r="Z23" s="59">
        <f>STDEV(P22,P40,P58)</f>
        <v>0.38770105015397349</v>
      </c>
      <c r="AA23" s="32">
        <f>AVERAGE(Q22,Q40,Q58)</f>
        <v>0.23024564220145352</v>
      </c>
      <c r="AB23" s="59">
        <f>STDEV(Q22,Q40,Q58)</f>
        <v>0.22186243309900913</v>
      </c>
      <c r="AC23" s="32">
        <f>AVERAGE(Y23,AA23)</f>
        <v>0.36834902946849168</v>
      </c>
      <c r="AD23" s="59">
        <f>AVERAGE(Z23,AB23)</f>
        <v>0.3047817416264913</v>
      </c>
      <c r="AE23" s="32">
        <f>AVERAGE(P76,P94,P112)</f>
        <v>0.30926929001304004</v>
      </c>
      <c r="AF23" s="59">
        <f>STDEV(P76,P94,P112)</f>
        <v>7.2045090389213334E-2</v>
      </c>
      <c r="AG23" s="32">
        <f>AVERAGE(Q76,Q94,Q112)</f>
        <v>0.19247655747827433</v>
      </c>
      <c r="AH23" s="59">
        <f>STDEV(Q76,Q94,Q112)</f>
        <v>7.6046288389921016E-2</v>
      </c>
      <c r="AI23" s="32">
        <f>AVERAGE(AE23,AG23)</f>
        <v>0.25087292374565717</v>
      </c>
      <c r="AJ23" s="59">
        <f>AVERAGE(AF23,AH23)</f>
        <v>7.4045689389567182E-2</v>
      </c>
      <c r="AW23">
        <v>36928.639999999999</v>
      </c>
      <c r="AX23" s="68" t="s">
        <v>106</v>
      </c>
      <c r="AY23">
        <v>46827.21</v>
      </c>
    </row>
    <row r="24" spans="1:51" x14ac:dyDescent="0.2">
      <c r="A24" s="21" t="s">
        <v>18</v>
      </c>
      <c r="B24">
        <v>5.1054000000000004</v>
      </c>
      <c r="C24" s="22">
        <v>5.1658999999999997</v>
      </c>
      <c r="D24" s="22">
        <f t="shared" si="17"/>
        <v>6.0499999999999332E-2</v>
      </c>
      <c r="E24">
        <v>15418.44</v>
      </c>
      <c r="F24">
        <v>12782.06</v>
      </c>
      <c r="G24" s="51">
        <f t="shared" si="18"/>
        <v>420.42871719611321</v>
      </c>
      <c r="H24" s="51">
        <f t="shared" si="19"/>
        <v>328.68100072923863</v>
      </c>
      <c r="J24" s="21" t="s">
        <v>18</v>
      </c>
      <c r="K24">
        <v>5.0022000000000002</v>
      </c>
      <c r="L24" s="22">
        <v>5.1002999999999998</v>
      </c>
      <c r="M24" s="22">
        <f t="shared" si="20"/>
        <v>9.8099999999999632E-2</v>
      </c>
      <c r="N24">
        <v>5396.16</v>
      </c>
      <c r="O24">
        <v>4411.0600000000004</v>
      </c>
      <c r="P24" s="51">
        <f t="shared" si="21"/>
        <v>147.4158293678762</v>
      </c>
      <c r="Q24" s="51">
        <f t="shared" si="22"/>
        <v>113.63812992046552</v>
      </c>
      <c r="X24" s="2" t="s">
        <v>17</v>
      </c>
      <c r="Y24" s="32">
        <f t="shared" ref="Y24:Y33" si="23">AVERAGE(P23,P41,P59)</f>
        <v>0.91001506596906589</v>
      </c>
      <c r="Z24" s="59">
        <f t="shared" ref="Z24:Z33" si="24">STDEV(P23,P41,P59)</f>
        <v>0.19613807102364098</v>
      </c>
      <c r="AA24" s="32">
        <f t="shared" ref="AA24:AA33" si="25">AVERAGE(Q23,Q41,Q59)</f>
        <v>0.34190205387562128</v>
      </c>
      <c r="AB24" s="59">
        <f t="shared" ref="AB24:AB33" si="26">STDEV(Q23,Q41,Q59)</f>
        <v>7.9891375414457788E-2</v>
      </c>
      <c r="AC24" s="32">
        <f t="shared" ref="AC24:AC33" si="27">AVERAGE(Y24,AA24)</f>
        <v>0.62595855992234362</v>
      </c>
      <c r="AD24" s="59">
        <f t="shared" ref="AD24:AD33" si="28">AVERAGE(Z24,AB24)</f>
        <v>0.1380147232190494</v>
      </c>
      <c r="AE24" s="32">
        <f t="shared" ref="AE24:AE33" si="29">AVERAGE(P77,P95,P113)</f>
        <v>0.50527294560189406</v>
      </c>
      <c r="AF24" s="59">
        <f t="shared" ref="AF24:AF33" si="30">STDEV(P77,P95,P113)</f>
        <v>6.4614060187635755E-2</v>
      </c>
      <c r="AG24" s="32">
        <f t="shared" ref="AG24:AG33" si="31">AVERAGE(Q77,Q95,Q113)</f>
        <v>0.63489010237683841</v>
      </c>
      <c r="AH24" s="59">
        <f t="shared" ref="AH24:AH33" si="32">STDEV(Q77,Q95,Q113)</f>
        <v>8.2397230228364288E-2</v>
      </c>
      <c r="AI24" s="32">
        <f t="shared" ref="AI24:AI33" si="33">AVERAGE(AE24,AG24)</f>
        <v>0.57008152398936618</v>
      </c>
      <c r="AJ24" s="59">
        <f t="shared" ref="AJ24:AJ33" si="34">AVERAGE(AF24,AH24)</f>
        <v>7.3505645208000014E-2</v>
      </c>
      <c r="AW24">
        <v>38604.050000000003</v>
      </c>
      <c r="AX24" s="68" t="s">
        <v>107</v>
      </c>
      <c r="AY24">
        <v>49943.25</v>
      </c>
    </row>
    <row r="25" spans="1:51" ht="16" thickBot="1" x14ac:dyDescent="0.25">
      <c r="A25" s="21" t="s">
        <v>19</v>
      </c>
      <c r="B25">
        <v>3.1623999999999999</v>
      </c>
      <c r="C25">
        <v>3.3481000000000001</v>
      </c>
      <c r="D25" s="22">
        <f t="shared" si="17"/>
        <v>0.1857000000000002</v>
      </c>
      <c r="E25">
        <v>39</v>
      </c>
      <c r="F25">
        <v>16.62</v>
      </c>
      <c r="G25" s="51">
        <f t="shared" si="18"/>
        <v>0.34646551608367343</v>
      </c>
      <c r="H25" s="51">
        <f t="shared" si="19"/>
        <v>0.13923494228156816</v>
      </c>
      <c r="J25" s="21" t="s">
        <v>19</v>
      </c>
      <c r="K25">
        <v>3.1562999999999999</v>
      </c>
      <c r="L25" s="2">
        <v>3.3978000000000002</v>
      </c>
      <c r="M25" s="22">
        <f t="shared" si="20"/>
        <v>0.24150000000000027</v>
      </c>
      <c r="N25">
        <v>30</v>
      </c>
      <c r="O25">
        <v>21</v>
      </c>
      <c r="P25" s="51">
        <f t="shared" si="21"/>
        <v>0.3329142835823023</v>
      </c>
      <c r="Q25" s="51">
        <f t="shared" si="22"/>
        <v>0.21976183867463606</v>
      </c>
      <c r="S25" s="15" t="s">
        <v>11</v>
      </c>
      <c r="T25" s="16">
        <v>14</v>
      </c>
      <c r="U25" s="15"/>
      <c r="V25" s="17"/>
      <c r="X25" s="2" t="s">
        <v>18</v>
      </c>
      <c r="Y25" s="32">
        <f t="shared" si="23"/>
        <v>175.17869436972799</v>
      </c>
      <c r="Z25" s="59">
        <f t="shared" si="24"/>
        <v>59.132675455643252</v>
      </c>
      <c r="AA25" s="32">
        <f t="shared" si="25"/>
        <v>137.07177451728688</v>
      </c>
      <c r="AB25" s="59">
        <f t="shared" si="26"/>
        <v>46.391786536828867</v>
      </c>
      <c r="AC25" s="32">
        <f t="shared" si="27"/>
        <v>156.12523444350745</v>
      </c>
      <c r="AD25" s="59">
        <f t="shared" si="28"/>
        <v>52.762230996236056</v>
      </c>
      <c r="AE25" s="32">
        <f t="shared" si="29"/>
        <v>7.0811751168926618</v>
      </c>
      <c r="AF25" s="59">
        <f t="shared" si="30"/>
        <v>5.5093100689489596</v>
      </c>
      <c r="AG25" s="32">
        <f t="shared" si="31"/>
        <v>6.6324642047877527</v>
      </c>
      <c r="AH25" s="59">
        <f t="shared" si="32"/>
        <v>4.9968905429101174</v>
      </c>
      <c r="AI25" s="32">
        <f t="shared" si="33"/>
        <v>6.8568196608402072</v>
      </c>
      <c r="AJ25" s="59">
        <f t="shared" si="34"/>
        <v>5.2531003059295385</v>
      </c>
      <c r="AW25">
        <v>32293.94</v>
      </c>
      <c r="AX25" s="68" t="s">
        <v>108</v>
      </c>
      <c r="AY25">
        <v>42196.03</v>
      </c>
    </row>
    <row r="26" spans="1:51" x14ac:dyDescent="0.2">
      <c r="A26" s="21" t="s">
        <v>20</v>
      </c>
      <c r="B26">
        <v>3.1695000000000002</v>
      </c>
      <c r="C26">
        <v>3.2715000000000001</v>
      </c>
      <c r="D26" s="22">
        <f t="shared" si="17"/>
        <v>0.10199999999999987</v>
      </c>
      <c r="E26">
        <v>53.03</v>
      </c>
      <c r="F26">
        <v>27.62</v>
      </c>
      <c r="G26" s="51">
        <f t="shared" si="18"/>
        <v>0.85768688165842955</v>
      </c>
      <c r="H26" s="51">
        <f t="shared" si="19"/>
        <v>0.42126233037811894</v>
      </c>
      <c r="J26" s="21" t="s">
        <v>20</v>
      </c>
      <c r="K26">
        <v>3.1806000000000001</v>
      </c>
      <c r="L26" s="2">
        <v>3.3134000000000001</v>
      </c>
      <c r="M26" s="22">
        <f t="shared" si="20"/>
        <v>0.13280000000000003</v>
      </c>
      <c r="N26">
        <v>28</v>
      </c>
      <c r="O26">
        <v>28.82</v>
      </c>
      <c r="P26" s="51">
        <f t="shared" si="21"/>
        <v>0.56505180361032392</v>
      </c>
      <c r="Q26" s="51">
        <f t="shared" si="22"/>
        <v>0.54846134180673711</v>
      </c>
      <c r="S26" s="19" t="s">
        <v>12</v>
      </c>
      <c r="T26" s="20" t="s">
        <v>13</v>
      </c>
      <c r="U26" s="19" t="s">
        <v>14</v>
      </c>
      <c r="V26" s="19" t="s">
        <v>15</v>
      </c>
      <c r="X26" s="2" t="s">
        <v>19</v>
      </c>
      <c r="Y26" s="32">
        <f t="shared" si="23"/>
        <v>0.64801377127633908</v>
      </c>
      <c r="Z26" s="59">
        <f t="shared" si="24"/>
        <v>0.27964739417223766</v>
      </c>
      <c r="AA26" s="32">
        <f t="shared" si="25"/>
        <v>0.2091858063997496</v>
      </c>
      <c r="AB26" s="59">
        <f t="shared" si="26"/>
        <v>2.7196449029799452E-2</v>
      </c>
      <c r="AC26" s="32">
        <f t="shared" si="27"/>
        <v>0.42859978883804434</v>
      </c>
      <c r="AD26" s="59">
        <f t="shared" si="28"/>
        <v>0.15342192160101856</v>
      </c>
      <c r="AE26" s="32">
        <f t="shared" si="29"/>
        <v>0.39291603122561725</v>
      </c>
      <c r="AF26" s="59">
        <f t="shared" si="30"/>
        <v>0.13736115389790321</v>
      </c>
      <c r="AG26" s="32">
        <f t="shared" si="31"/>
        <v>0.33265049349043463</v>
      </c>
      <c r="AH26" s="59">
        <f t="shared" si="32"/>
        <v>0.10554625012106356</v>
      </c>
      <c r="AI26" s="32">
        <f t="shared" si="33"/>
        <v>0.36278326235802594</v>
      </c>
      <c r="AJ26" s="59">
        <f t="shared" si="34"/>
        <v>0.12145370200948338</v>
      </c>
      <c r="AW26">
        <v>75128.17</v>
      </c>
      <c r="AX26" s="68" t="s">
        <v>109</v>
      </c>
      <c r="AY26">
        <v>101172.82</v>
      </c>
    </row>
    <row r="27" spans="1:51" x14ac:dyDescent="0.2">
      <c r="A27" s="21" t="s">
        <v>21</v>
      </c>
      <c r="B27" s="14">
        <v>3.1608000000000001</v>
      </c>
      <c r="C27" s="14">
        <v>3.3936999999999999</v>
      </c>
      <c r="D27" s="22">
        <f t="shared" si="17"/>
        <v>0.23289999999999988</v>
      </c>
      <c r="E27">
        <v>32</v>
      </c>
      <c r="F27">
        <v>24</v>
      </c>
      <c r="G27" s="51">
        <f t="shared" si="18"/>
        <v>0.22666674183655627</v>
      </c>
      <c r="H27" s="51">
        <f t="shared" si="19"/>
        <v>0.16031378820607375</v>
      </c>
      <c r="J27" s="21" t="s">
        <v>21</v>
      </c>
      <c r="K27">
        <v>3.1743999999999999</v>
      </c>
      <c r="L27">
        <v>3.4188999999999998</v>
      </c>
      <c r="M27" s="22">
        <f t="shared" si="20"/>
        <v>0.24449999999999994</v>
      </c>
      <c r="N27">
        <v>44.51</v>
      </c>
      <c r="O27">
        <v>32.82</v>
      </c>
      <c r="P27" s="51">
        <f t="shared" si="21"/>
        <v>0.48787328767320565</v>
      </c>
      <c r="Q27" s="51">
        <f t="shared" si="22"/>
        <v>0.33924217084240488</v>
      </c>
      <c r="S27" s="21"/>
      <c r="T27" s="22"/>
      <c r="U27" s="21"/>
      <c r="V27" s="21"/>
      <c r="X27" s="2" t="s">
        <v>20</v>
      </c>
      <c r="Y27" s="57">
        <f t="shared" si="23"/>
        <v>0.71565913177604612</v>
      </c>
      <c r="Z27" s="58">
        <f t="shared" si="24"/>
        <v>0.13454866511963792</v>
      </c>
      <c r="AA27" s="57">
        <f t="shared" si="25"/>
        <v>0.52184777386038472</v>
      </c>
      <c r="AB27" s="58">
        <f t="shared" si="26"/>
        <v>0.10456955195141458</v>
      </c>
      <c r="AC27" s="32">
        <f t="shared" si="27"/>
        <v>0.61875345281821548</v>
      </c>
      <c r="AD27" s="59">
        <f t="shared" si="28"/>
        <v>0.11955910853552626</v>
      </c>
      <c r="AE27" s="32">
        <f t="shared" si="29"/>
        <v>0.49995417674474923</v>
      </c>
      <c r="AF27" s="59">
        <f t="shared" si="30"/>
        <v>2.9139557107614244E-2</v>
      </c>
      <c r="AG27" s="32">
        <f t="shared" si="31"/>
        <v>0.67061874522358178</v>
      </c>
      <c r="AH27" s="59">
        <f t="shared" si="32"/>
        <v>0.1293963587714988</v>
      </c>
      <c r="AI27" s="32">
        <f t="shared" si="33"/>
        <v>0.58528646098416548</v>
      </c>
      <c r="AJ27" s="59">
        <f t="shared" si="34"/>
        <v>7.9267957939556516E-2</v>
      </c>
      <c r="AW27">
        <v>35390.5</v>
      </c>
      <c r="AX27" s="68" t="s">
        <v>110</v>
      </c>
      <c r="AY27">
        <v>47519.19</v>
      </c>
    </row>
    <row r="28" spans="1:51" x14ac:dyDescent="0.2">
      <c r="A28" s="21" t="s">
        <v>22</v>
      </c>
      <c r="B28" s="14">
        <v>4.7329999999999997</v>
      </c>
      <c r="C28" s="22">
        <v>5.1199000000000003</v>
      </c>
      <c r="D28" s="22">
        <f t="shared" si="17"/>
        <v>0.38690000000000069</v>
      </c>
      <c r="E28">
        <v>179.01</v>
      </c>
      <c r="F28">
        <v>152</v>
      </c>
      <c r="G28" s="51">
        <f t="shared" si="18"/>
        <v>0.76328350138440915</v>
      </c>
      <c r="H28" s="51">
        <f t="shared" si="19"/>
        <v>0.6111868219097919</v>
      </c>
      <c r="J28" s="21" t="s">
        <v>22</v>
      </c>
      <c r="K28">
        <v>5.1623000000000001</v>
      </c>
      <c r="L28" s="22">
        <v>5.7026000000000003</v>
      </c>
      <c r="M28" s="22">
        <f t="shared" si="20"/>
        <v>0.54030000000000022</v>
      </c>
      <c r="N28">
        <v>76</v>
      </c>
      <c r="O28">
        <v>40.82</v>
      </c>
      <c r="P28" s="51">
        <f t="shared" si="21"/>
        <v>0.37697012529271273</v>
      </c>
      <c r="Q28" s="51">
        <f t="shared" si="22"/>
        <v>0.19093614645388576</v>
      </c>
      <c r="S28" s="21" t="s">
        <v>18</v>
      </c>
      <c r="T28" s="22">
        <v>4.9031000000000002</v>
      </c>
      <c r="U28">
        <v>4.9549000000000003</v>
      </c>
      <c r="V28" s="22">
        <f>U28-T28</f>
        <v>5.1800000000000068E-2</v>
      </c>
      <c r="X28" s="2" t="s">
        <v>21</v>
      </c>
      <c r="Y28" s="57">
        <f t="shared" si="23"/>
        <v>0.47804217654819842</v>
      </c>
      <c r="Z28" s="58">
        <f t="shared" si="24"/>
        <v>3.3229770602952236E-2</v>
      </c>
      <c r="AA28" s="57">
        <f t="shared" si="25"/>
        <v>0.27948855173655285</v>
      </c>
      <c r="AB28" s="58">
        <f t="shared" si="26"/>
        <v>5.2131859110793127E-2</v>
      </c>
      <c r="AC28" s="32">
        <f t="shared" si="27"/>
        <v>0.3787653641423756</v>
      </c>
      <c r="AD28" s="59">
        <f t="shared" si="28"/>
        <v>4.2680814856872681E-2</v>
      </c>
      <c r="AE28" s="32">
        <f t="shared" si="29"/>
        <v>0.24894143338193478</v>
      </c>
      <c r="AF28" s="59">
        <f t="shared" si="30"/>
        <v>3.7421712653822589E-2</v>
      </c>
      <c r="AG28" s="32">
        <f t="shared" si="31"/>
        <v>0.2490689639327498</v>
      </c>
      <c r="AH28" s="59">
        <f t="shared" si="32"/>
        <v>6.2139362390497686E-2</v>
      </c>
      <c r="AI28" s="32">
        <f t="shared" si="33"/>
        <v>0.24900519865734227</v>
      </c>
      <c r="AJ28" s="59">
        <f t="shared" si="34"/>
        <v>4.9780537522160134E-2</v>
      </c>
      <c r="AW28">
        <v>0</v>
      </c>
      <c r="AX28" s="68" t="s">
        <v>104</v>
      </c>
      <c r="AY28">
        <v>0</v>
      </c>
    </row>
    <row r="29" spans="1:51" x14ac:dyDescent="0.2">
      <c r="A29" s="21" t="s">
        <v>23</v>
      </c>
      <c r="B29">
        <v>3.1522999999999999</v>
      </c>
      <c r="C29">
        <v>3.3780000000000001</v>
      </c>
      <c r="D29" s="22">
        <f t="shared" si="17"/>
        <v>0.22570000000000023</v>
      </c>
      <c r="E29">
        <v>819.6</v>
      </c>
      <c r="F29">
        <v>650.42999999999995</v>
      </c>
      <c r="G29" s="51">
        <f t="shared" si="18"/>
        <v>5.9907018094805444</v>
      </c>
      <c r="H29" s="51">
        <f t="shared" si="19"/>
        <v>4.4833033843826451</v>
      </c>
      <c r="J29" s="21" t="s">
        <v>23</v>
      </c>
      <c r="K29">
        <v>3.1511</v>
      </c>
      <c r="L29">
        <v>3.3959000000000001</v>
      </c>
      <c r="M29" s="22">
        <f t="shared" si="20"/>
        <v>0.24480000000000013</v>
      </c>
      <c r="N29">
        <v>232.52</v>
      </c>
      <c r="O29">
        <v>206.62</v>
      </c>
      <c r="P29" s="51">
        <f t="shared" si="21"/>
        <v>2.5455240817376787</v>
      </c>
      <c r="Q29" s="51">
        <f t="shared" si="22"/>
        <v>2.1330992554328567</v>
      </c>
      <c r="S29" s="21" t="s">
        <v>22</v>
      </c>
      <c r="T29" s="22">
        <v>4.7161999999999997</v>
      </c>
      <c r="U29">
        <v>5.1970000000000001</v>
      </c>
      <c r="V29" s="22">
        <f>U29-T29</f>
        <v>0.48080000000000034</v>
      </c>
      <c r="X29" s="2" t="s">
        <v>22</v>
      </c>
      <c r="Y29" s="57">
        <f t="shared" si="23"/>
        <v>0.63691853594469683</v>
      </c>
      <c r="Z29" s="58">
        <f t="shared" si="24"/>
        <v>0.22516068171677789</v>
      </c>
      <c r="AA29" s="57">
        <f t="shared" si="25"/>
        <v>0.38713025220528507</v>
      </c>
      <c r="AB29" s="58">
        <f t="shared" si="26"/>
        <v>0.17182608915197137</v>
      </c>
      <c r="AC29" s="32">
        <f t="shared" si="27"/>
        <v>0.5120243940749909</v>
      </c>
      <c r="AD29" s="59">
        <f t="shared" si="28"/>
        <v>0.19849338543437461</v>
      </c>
      <c r="AE29" s="32">
        <f t="shared" si="29"/>
        <v>0.16610342753679871</v>
      </c>
      <c r="AF29" s="59">
        <f t="shared" si="30"/>
        <v>4.3060578284799103E-2</v>
      </c>
      <c r="AG29" s="32">
        <f t="shared" si="31"/>
        <v>0.16043312899297826</v>
      </c>
      <c r="AH29" s="59">
        <f t="shared" si="32"/>
        <v>8.5154118952645852E-2</v>
      </c>
      <c r="AI29" s="32">
        <f t="shared" si="33"/>
        <v>0.16326827826488849</v>
      </c>
      <c r="AJ29" s="59">
        <f t="shared" si="34"/>
        <v>6.4107348618722471E-2</v>
      </c>
      <c r="AW29">
        <v>18.559999999999999</v>
      </c>
      <c r="AX29" s="68" t="s">
        <v>111</v>
      </c>
      <c r="AY29">
        <v>5.74</v>
      </c>
    </row>
    <row r="30" spans="1:51" x14ac:dyDescent="0.2">
      <c r="A30" s="21" t="s">
        <v>24</v>
      </c>
      <c r="B30">
        <v>3.1564000000000001</v>
      </c>
      <c r="C30">
        <v>3.3001999999999998</v>
      </c>
      <c r="D30" s="22">
        <f t="shared" si="17"/>
        <v>0.14379999999999971</v>
      </c>
      <c r="E30">
        <v>42</v>
      </c>
      <c r="F30">
        <v>24</v>
      </c>
      <c r="G30" s="51">
        <f t="shared" si="18"/>
        <v>0.48183430443689795</v>
      </c>
      <c r="H30" s="51">
        <f t="shared" si="19"/>
        <v>0.2596459059332033</v>
      </c>
      <c r="J30" s="21" t="s">
        <v>24</v>
      </c>
      <c r="K30">
        <v>3.1543000000000001</v>
      </c>
      <c r="L30">
        <v>3.2987000000000002</v>
      </c>
      <c r="M30" s="22">
        <f t="shared" si="20"/>
        <v>0.14440000000000008</v>
      </c>
      <c r="N30">
        <v>21</v>
      </c>
      <c r="O30">
        <v>28</v>
      </c>
      <c r="P30" s="51">
        <f t="shared" si="21"/>
        <v>0.38974487285033405</v>
      </c>
      <c r="Q30" s="51">
        <f t="shared" si="22"/>
        <v>0.49005063748776206</v>
      </c>
      <c r="S30" s="2"/>
      <c r="T30" s="31"/>
      <c r="U30" s="31"/>
      <c r="V30" s="31"/>
      <c r="X30" s="2" t="s">
        <v>23</v>
      </c>
      <c r="Y30" s="57">
        <f t="shared" si="23"/>
        <v>4.4426887519086913</v>
      </c>
      <c r="Z30" s="58">
        <f t="shared" si="24"/>
        <v>1.689770375738129</v>
      </c>
      <c r="AA30" s="57">
        <f t="shared" si="25"/>
        <v>3.442541854831306</v>
      </c>
      <c r="AB30" s="58">
        <f t="shared" si="26"/>
        <v>1.2113313444976184</v>
      </c>
      <c r="AC30" s="32">
        <f t="shared" si="27"/>
        <v>3.9426153033699984</v>
      </c>
      <c r="AD30" s="59">
        <f t="shared" si="28"/>
        <v>1.4505508601178736</v>
      </c>
      <c r="AE30" s="32">
        <f t="shared" si="29"/>
        <v>0.32336318917617374</v>
      </c>
      <c r="AF30" s="59">
        <f t="shared" si="30"/>
        <v>0.13984339566000867</v>
      </c>
      <c r="AG30" s="32">
        <f t="shared" si="31"/>
        <v>0.34412969035459806</v>
      </c>
      <c r="AH30" s="59">
        <f t="shared" si="32"/>
        <v>0.15861575744742509</v>
      </c>
      <c r="AI30" s="32">
        <f t="shared" si="33"/>
        <v>0.33374643976538587</v>
      </c>
      <c r="AJ30" s="59">
        <f t="shared" si="34"/>
        <v>0.14922957655371688</v>
      </c>
      <c r="AW30">
        <v>7.54</v>
      </c>
      <c r="AX30" s="68" t="s">
        <v>112</v>
      </c>
      <c r="AY30">
        <v>10.99</v>
      </c>
    </row>
    <row r="31" spans="1:51" ht="16" thickBot="1" x14ac:dyDescent="0.25">
      <c r="A31" s="28" t="s">
        <v>31</v>
      </c>
      <c r="B31">
        <v>3.1553</v>
      </c>
      <c r="C31">
        <v>3.1602000000000001</v>
      </c>
      <c r="D31" s="22">
        <f t="shared" si="17"/>
        <v>4.9000000000001265E-3</v>
      </c>
      <c r="E31">
        <v>23</v>
      </c>
      <c r="F31">
        <v>10</v>
      </c>
      <c r="G31" s="51">
        <f t="shared" si="18"/>
        <v>7.7435314795653634</v>
      </c>
      <c r="H31" s="51">
        <f t="shared" si="19"/>
        <v>3.1749218769722445</v>
      </c>
      <c r="J31" s="28" t="s">
        <v>31</v>
      </c>
      <c r="K31">
        <v>3.15</v>
      </c>
      <c r="L31">
        <v>3.1555</v>
      </c>
      <c r="M31" s="22">
        <f t="shared" si="20"/>
        <v>5.5000000000000604E-3</v>
      </c>
      <c r="N31">
        <v>46</v>
      </c>
      <c r="O31">
        <v>31</v>
      </c>
      <c r="P31" s="51">
        <f>(N31/$F$15)/M31</f>
        <v>22.41421076555006</v>
      </c>
      <c r="Q31" s="51">
        <f>(O31/$G$15)/M31</f>
        <v>14.24456281591036</v>
      </c>
      <c r="S31" s="15" t="s">
        <v>11</v>
      </c>
      <c r="T31" s="16">
        <v>15</v>
      </c>
      <c r="U31" s="15"/>
      <c r="V31" s="17"/>
      <c r="X31" s="2" t="s">
        <v>24</v>
      </c>
      <c r="Y31" s="57">
        <f t="shared" si="23"/>
        <v>0.49764424544751601</v>
      </c>
      <c r="Z31" s="58">
        <f t="shared" si="24"/>
        <v>9.3551299214587283E-2</v>
      </c>
      <c r="AA31" s="57">
        <f t="shared" si="25"/>
        <v>0.42074294662294814</v>
      </c>
      <c r="AB31" s="58">
        <f t="shared" si="26"/>
        <v>9.2467771541281579E-2</v>
      </c>
      <c r="AC31" s="32">
        <f t="shared" si="27"/>
        <v>0.45919359603523208</v>
      </c>
      <c r="AD31" s="59">
        <f t="shared" si="28"/>
        <v>9.3009535377934438E-2</v>
      </c>
      <c r="AE31" s="32">
        <f t="shared" si="29"/>
        <v>0.39379595558722497</v>
      </c>
      <c r="AF31" s="59">
        <f t="shared" si="30"/>
        <v>0.17428916641189787</v>
      </c>
      <c r="AG31" s="32">
        <f t="shared" si="31"/>
        <v>0.49319299510852505</v>
      </c>
      <c r="AH31" s="59">
        <f t="shared" si="32"/>
        <v>0.44518536389910884</v>
      </c>
      <c r="AI31" s="32">
        <f t="shared" si="33"/>
        <v>0.44349447534787501</v>
      </c>
      <c r="AJ31" s="59">
        <f t="shared" si="34"/>
        <v>0.30973726515550337</v>
      </c>
      <c r="AW31">
        <v>5.54</v>
      </c>
      <c r="AX31" s="68" t="s">
        <v>113</v>
      </c>
      <c r="AY31">
        <v>24.86</v>
      </c>
    </row>
    <row r="32" spans="1:51" ht="16" thickBot="1" x14ac:dyDescent="0.25">
      <c r="A32" s="24" t="s">
        <v>25</v>
      </c>
      <c r="B32" s="46">
        <v>3.1604000000000001</v>
      </c>
      <c r="C32" s="47">
        <v>3.2027000000000001</v>
      </c>
      <c r="D32" s="25">
        <f t="shared" si="17"/>
        <v>4.2300000000000004E-2</v>
      </c>
      <c r="E32" s="46">
        <v>79</v>
      </c>
      <c r="F32" s="47">
        <v>64</v>
      </c>
      <c r="G32" s="53">
        <f t="shared" si="18"/>
        <v>3.0810165851987148</v>
      </c>
      <c r="H32" s="53">
        <f t="shared" si="19"/>
        <v>2.3537955097364573</v>
      </c>
      <c r="J32" s="24" t="s">
        <v>25</v>
      </c>
      <c r="K32" s="46">
        <v>3.1591999999999998</v>
      </c>
      <c r="L32" s="47">
        <v>3.2094999999999998</v>
      </c>
      <c r="M32" s="25">
        <f t="shared" si="20"/>
        <v>5.0300000000000011E-2</v>
      </c>
      <c r="N32" s="47">
        <v>147</v>
      </c>
      <c r="O32" s="47">
        <v>142</v>
      </c>
      <c r="P32" s="53">
        <f t="shared" si="21"/>
        <v>7.8320898106782861</v>
      </c>
      <c r="Q32" s="53">
        <f t="shared" si="22"/>
        <v>7.1346139673097611</v>
      </c>
      <c r="S32" s="19" t="s">
        <v>12</v>
      </c>
      <c r="T32" s="20" t="s">
        <v>13</v>
      </c>
      <c r="U32" s="19" t="s">
        <v>14</v>
      </c>
      <c r="V32" s="19" t="s">
        <v>15</v>
      </c>
      <c r="X32" s="2" t="s">
        <v>31</v>
      </c>
      <c r="Y32" s="57">
        <f t="shared" si="23"/>
        <v>35.881049488577808</v>
      </c>
      <c r="Z32" s="58">
        <f t="shared" si="24"/>
        <v>17.144446306804259</v>
      </c>
      <c r="AA32" s="57">
        <f t="shared" si="25"/>
        <v>24.329581145201502</v>
      </c>
      <c r="AB32" s="58">
        <f t="shared" si="26"/>
        <v>14.646762025246673</v>
      </c>
      <c r="AC32" s="32">
        <f t="shared" si="27"/>
        <v>30.105315316889655</v>
      </c>
      <c r="AD32" s="59">
        <f t="shared" si="28"/>
        <v>15.895604166025466</v>
      </c>
      <c r="AE32" s="32">
        <f t="shared" si="29"/>
        <v>28.205932607478928</v>
      </c>
      <c r="AF32" s="59">
        <f t="shared" si="30"/>
        <v>33.243771257709724</v>
      </c>
      <c r="AG32" s="32">
        <f t="shared" si="31"/>
        <v>17.341824731234439</v>
      </c>
      <c r="AH32" s="59">
        <f t="shared" si="32"/>
        <v>12.636761105313093</v>
      </c>
      <c r="AI32" s="32">
        <f t="shared" si="33"/>
        <v>22.773878669356684</v>
      </c>
      <c r="AJ32" s="59">
        <f t="shared" si="34"/>
        <v>22.940266181511408</v>
      </c>
      <c r="AW32">
        <v>22.07</v>
      </c>
      <c r="AX32" s="68" t="s">
        <v>114</v>
      </c>
      <c r="AY32">
        <v>32.75</v>
      </c>
    </row>
    <row r="33" spans="1:51" x14ac:dyDescent="0.2">
      <c r="A33" s="19" t="s">
        <v>26</v>
      </c>
      <c r="B33" s="20"/>
      <c r="C33" s="19"/>
      <c r="D33" s="19"/>
      <c r="E33" s="19"/>
      <c r="F33" s="19"/>
      <c r="G33" s="26">
        <f>G24/G23</f>
        <v>1461.993585326064</v>
      </c>
      <c r="H33" s="26">
        <f>H24/H23</f>
        <v>1718.3595812672399</v>
      </c>
      <c r="J33" s="19" t="s">
        <v>26</v>
      </c>
      <c r="K33" s="20"/>
      <c r="L33" s="19"/>
      <c r="M33" s="19"/>
      <c r="N33" s="19"/>
      <c r="O33" s="19"/>
      <c r="P33" s="19"/>
      <c r="Q33" s="26">
        <f>Q24/Q23</f>
        <v>296.51875750368231</v>
      </c>
      <c r="S33" s="21"/>
      <c r="T33" s="22"/>
      <c r="U33" s="21"/>
      <c r="V33" s="21"/>
      <c r="X33" s="33" t="s">
        <v>25</v>
      </c>
      <c r="Y33" s="57">
        <f t="shared" si="23"/>
        <v>6.2153620676381687</v>
      </c>
      <c r="Z33" s="58">
        <f t="shared" si="24"/>
        <v>1.8970545400217205</v>
      </c>
      <c r="AA33" s="57">
        <f t="shared" si="25"/>
        <v>5.1548988962243874</v>
      </c>
      <c r="AB33" s="58">
        <f t="shared" si="26"/>
        <v>2.6961586776727802</v>
      </c>
      <c r="AC33" s="32">
        <f t="shared" si="27"/>
        <v>5.685130481931278</v>
      </c>
      <c r="AD33" s="59">
        <f t="shared" si="28"/>
        <v>2.2966066088472505</v>
      </c>
      <c r="AE33" s="32">
        <f t="shared" si="29"/>
        <v>1.7542725753096768</v>
      </c>
      <c r="AF33" s="59">
        <f t="shared" si="30"/>
        <v>0.58323348662144725</v>
      </c>
      <c r="AG33" s="32">
        <f t="shared" si="31"/>
        <v>1.8044951940349625</v>
      </c>
      <c r="AH33" s="59">
        <f t="shared" si="32"/>
        <v>0.81269829681049977</v>
      </c>
      <c r="AI33" s="32">
        <f t="shared" si="33"/>
        <v>1.7793838846723196</v>
      </c>
      <c r="AJ33" s="59">
        <f t="shared" si="34"/>
        <v>0.69796589171597345</v>
      </c>
      <c r="AW33">
        <v>210.33</v>
      </c>
      <c r="AX33" s="68" t="s">
        <v>115</v>
      </c>
      <c r="AY33">
        <v>351.6</v>
      </c>
    </row>
    <row r="34" spans="1:51" x14ac:dyDescent="0.2">
      <c r="A34" s="21" t="s">
        <v>27</v>
      </c>
      <c r="B34" s="27"/>
      <c r="C34" s="28"/>
      <c r="D34" s="28"/>
      <c r="E34" s="28"/>
      <c r="F34" s="28"/>
      <c r="G34" s="29">
        <f>G24/G22</f>
        <v>1109.9167694499988</v>
      </c>
      <c r="H34" s="29">
        <f>H24/H22</f>
        <v>1905.9907650531509</v>
      </c>
      <c r="J34" s="21" t="s">
        <v>27</v>
      </c>
      <c r="K34" s="27"/>
      <c r="L34" s="28"/>
      <c r="M34" s="28"/>
      <c r="N34" s="28"/>
      <c r="O34" s="28"/>
      <c r="P34" s="28"/>
      <c r="Q34" s="29">
        <f>Q24/Q22</f>
        <v>897.20031124703064</v>
      </c>
      <c r="S34" s="21" t="s">
        <v>18</v>
      </c>
      <c r="T34" s="22">
        <v>4.7389000000000001</v>
      </c>
      <c r="U34">
        <v>4.82</v>
      </c>
      <c r="V34" s="22">
        <f>U34-T34</f>
        <v>8.1100000000000172E-2</v>
      </c>
      <c r="X34" s="2"/>
      <c r="Y34" s="2"/>
      <c r="Z34" s="2"/>
      <c r="AA34" s="2"/>
      <c r="AB34" s="2"/>
      <c r="AC34" s="2"/>
      <c r="AD34" s="2"/>
      <c r="AW34">
        <v>0</v>
      </c>
      <c r="AX34" s="68" t="s">
        <v>116</v>
      </c>
      <c r="AY34">
        <v>25.01</v>
      </c>
    </row>
    <row r="35" spans="1:51" x14ac:dyDescent="0.2">
      <c r="A35" s="30" t="s">
        <v>28</v>
      </c>
      <c r="B35" s="22"/>
      <c r="C35" s="21"/>
      <c r="D35" s="21"/>
      <c r="E35" s="21"/>
      <c r="F35" s="21"/>
      <c r="G35" s="23">
        <f>G24/G29</f>
        <v>70.180211028158098</v>
      </c>
      <c r="H35" s="23">
        <f>H24/H29</f>
        <v>73.312237104939598</v>
      </c>
      <c r="J35" s="30" t="s">
        <v>28</v>
      </c>
      <c r="K35" s="22"/>
      <c r="L35" s="21"/>
      <c r="M35" s="21"/>
      <c r="N35" s="21"/>
      <c r="O35" s="21"/>
      <c r="P35" s="21"/>
      <c r="Q35" s="23">
        <f>Q24/Q29</f>
        <v>53.273718806584846</v>
      </c>
      <c r="S35" s="21" t="s">
        <v>22</v>
      </c>
      <c r="T35" s="22">
        <v>4.7923999999999998</v>
      </c>
      <c r="U35">
        <v>5.2370999999999999</v>
      </c>
      <c r="V35" s="22">
        <f>U35-T35</f>
        <v>0.4447000000000001</v>
      </c>
      <c r="X35" s="2"/>
      <c r="Y35" s="68"/>
      <c r="AW35">
        <v>23.57</v>
      </c>
      <c r="AX35" s="68" t="s">
        <v>117</v>
      </c>
      <c r="AY35">
        <v>31.17</v>
      </c>
    </row>
    <row r="36" spans="1:51" x14ac:dyDescent="0.2">
      <c r="B36" s="31"/>
      <c r="C36" s="31"/>
      <c r="D36" s="31"/>
      <c r="E36" s="31"/>
      <c r="F36" s="31"/>
      <c r="G36" s="2"/>
      <c r="H36" s="32"/>
      <c r="S36" s="2"/>
      <c r="T36" s="2"/>
      <c r="U36" s="2"/>
      <c r="V36" s="2"/>
      <c r="X36" s="2"/>
      <c r="Y36" s="68"/>
      <c r="AW36">
        <v>124.72</v>
      </c>
      <c r="AX36" s="68" t="s">
        <v>118</v>
      </c>
      <c r="AY36">
        <v>246.6</v>
      </c>
    </row>
    <row r="37" spans="1:51" ht="16" thickBot="1" x14ac:dyDescent="0.25">
      <c r="A37" s="15" t="s">
        <v>11</v>
      </c>
      <c r="B37" s="16">
        <v>2</v>
      </c>
      <c r="C37" s="15"/>
      <c r="D37" s="17"/>
      <c r="E37" s="17"/>
      <c r="F37" s="17"/>
      <c r="G37" s="18"/>
      <c r="H37" s="15"/>
      <c r="J37" s="15" t="s">
        <v>11</v>
      </c>
      <c r="K37" s="16">
        <v>8</v>
      </c>
      <c r="L37" s="15"/>
      <c r="M37" s="17"/>
      <c r="N37" s="17"/>
      <c r="O37" s="17"/>
      <c r="P37" s="18"/>
      <c r="Q37" s="15"/>
      <c r="S37" s="38" t="s">
        <v>11</v>
      </c>
      <c r="T37" s="39">
        <v>16</v>
      </c>
      <c r="U37" s="41"/>
      <c r="V37" s="42"/>
      <c r="X37" s="2"/>
      <c r="Y37" s="68"/>
      <c r="AD37" s="68"/>
      <c r="AW37">
        <v>0</v>
      </c>
      <c r="AX37" s="68" t="s">
        <v>104</v>
      </c>
      <c r="AY37">
        <v>12.27</v>
      </c>
    </row>
    <row r="38" spans="1:51" x14ac:dyDescent="0.2">
      <c r="A38" s="19" t="s">
        <v>12</v>
      </c>
      <c r="B38" s="20" t="s">
        <v>13</v>
      </c>
      <c r="C38" s="19" t="s">
        <v>14</v>
      </c>
      <c r="D38" s="19" t="s">
        <v>15</v>
      </c>
      <c r="E38" s="19" t="s">
        <v>34</v>
      </c>
      <c r="F38" s="48" t="s">
        <v>35</v>
      </c>
      <c r="G38" s="49" t="s">
        <v>36</v>
      </c>
      <c r="H38" s="50" t="s">
        <v>37</v>
      </c>
      <c r="J38" s="19" t="s">
        <v>12</v>
      </c>
      <c r="K38" s="20" t="s">
        <v>13</v>
      </c>
      <c r="L38" s="19" t="s">
        <v>14</v>
      </c>
      <c r="M38" s="19" t="s">
        <v>15</v>
      </c>
      <c r="N38" s="19" t="s">
        <v>34</v>
      </c>
      <c r="O38" s="48" t="s">
        <v>35</v>
      </c>
      <c r="P38" s="49" t="s">
        <v>36</v>
      </c>
      <c r="Q38" s="50" t="s">
        <v>37</v>
      </c>
      <c r="S38" s="43" t="s">
        <v>12</v>
      </c>
      <c r="T38" s="44" t="s">
        <v>13</v>
      </c>
      <c r="U38" s="45" t="s">
        <v>14</v>
      </c>
      <c r="V38" s="45" t="s">
        <v>15</v>
      </c>
      <c r="Y38" s="68"/>
      <c r="AW38">
        <v>9.5500000000000007</v>
      </c>
      <c r="AX38" s="68" t="s">
        <v>119</v>
      </c>
      <c r="AY38">
        <v>0</v>
      </c>
    </row>
    <row r="39" spans="1:51" x14ac:dyDescent="0.2">
      <c r="A39" s="21"/>
      <c r="B39" s="22"/>
      <c r="C39" s="21"/>
      <c r="D39" s="21"/>
      <c r="E39" s="21"/>
      <c r="F39" s="30"/>
      <c r="J39" s="21"/>
      <c r="K39" s="22"/>
      <c r="L39" s="21"/>
      <c r="M39" s="21"/>
      <c r="N39" s="21"/>
      <c r="O39" s="30"/>
      <c r="S39" s="43"/>
      <c r="T39" s="44"/>
      <c r="U39" s="45"/>
      <c r="V39" s="45"/>
      <c r="Y39" s="68"/>
      <c r="AW39">
        <v>29.57</v>
      </c>
      <c r="AX39" s="68" t="s">
        <v>120</v>
      </c>
      <c r="AY39">
        <v>4.91</v>
      </c>
    </row>
    <row r="40" spans="1:51" x14ac:dyDescent="0.2">
      <c r="A40" s="21" t="s">
        <v>16</v>
      </c>
      <c r="B40">
        <v>3.15</v>
      </c>
      <c r="C40" s="22">
        <v>3.2797000000000001</v>
      </c>
      <c r="D40" s="22">
        <f>C40-B40</f>
        <v>0.12970000000000015</v>
      </c>
      <c r="E40">
        <v>28</v>
      </c>
      <c r="F40">
        <v>13.82</v>
      </c>
      <c r="G40" s="51">
        <f>(E40/$B$15)/D40</f>
        <v>0.35614378297623084</v>
      </c>
      <c r="H40" s="51">
        <f>(F40/$C$15)/D40</f>
        <v>0.16576666126816636</v>
      </c>
      <c r="J40" s="21" t="s">
        <v>16</v>
      </c>
      <c r="K40">
        <v>3.1698</v>
      </c>
      <c r="L40" s="22">
        <v>3.7128000000000001</v>
      </c>
      <c r="M40" s="22">
        <f>L40-K40</f>
        <v>0.54300000000000015</v>
      </c>
      <c r="N40">
        <v>40</v>
      </c>
      <c r="O40">
        <v>17</v>
      </c>
      <c r="P40" s="51">
        <f>(N40/$F$15)/M40</f>
        <v>0.19741878326611681</v>
      </c>
      <c r="Q40" s="51">
        <f>(O40/$G$15)/M40</f>
        <v>7.9122356281567927E-2</v>
      </c>
      <c r="S40" s="43" t="s">
        <v>18</v>
      </c>
      <c r="T40" s="44">
        <v>5.3684000000000003</v>
      </c>
      <c r="U40">
        <v>5.4766000000000004</v>
      </c>
      <c r="V40" s="22">
        <f>U40-T40</f>
        <v>0.10820000000000007</v>
      </c>
      <c r="Y40" s="68"/>
      <c r="AW40">
        <v>19.559999999999999</v>
      </c>
      <c r="AX40" s="68" t="s">
        <v>121</v>
      </c>
      <c r="AY40">
        <v>38.35</v>
      </c>
    </row>
    <row r="41" spans="1:51" x14ac:dyDescent="0.2">
      <c r="A41" s="21" t="s">
        <v>17</v>
      </c>
      <c r="B41">
        <v>3.1604999999999999</v>
      </c>
      <c r="C41">
        <v>3.3092000000000001</v>
      </c>
      <c r="D41" s="22">
        <f t="shared" ref="D41:D50" si="35">C41-B41</f>
        <v>0.14870000000000028</v>
      </c>
      <c r="E41">
        <v>23.52</v>
      </c>
      <c r="F41">
        <v>14</v>
      </c>
      <c r="G41" s="51">
        <f t="shared" ref="G41:G50" si="36">(E41/$B$15)/D41</f>
        <v>0.26093579601677447</v>
      </c>
      <c r="H41" s="51">
        <f t="shared" ref="H41:H50" si="37">(F41/$C$15)/D41</f>
        <v>0.14646915989260337</v>
      </c>
      <c r="J41" s="21" t="s">
        <v>17</v>
      </c>
      <c r="K41">
        <v>3.1629</v>
      </c>
      <c r="L41">
        <v>3.2843</v>
      </c>
      <c r="M41" s="22">
        <f t="shared" ref="M41:M50" si="38">L41-K41</f>
        <v>0.12139999999999995</v>
      </c>
      <c r="N41">
        <v>32</v>
      </c>
      <c r="O41">
        <v>12</v>
      </c>
      <c r="P41" s="51">
        <f t="shared" ref="P41:P50" si="39">(N41/$F$15)/M41</f>
        <v>0.70641449300495229</v>
      </c>
      <c r="Q41" s="51">
        <f t="shared" ref="Q41:Q50" si="40">(O41/$G$15)/M41</f>
        <v>0.24981164528088817</v>
      </c>
      <c r="S41" s="43" t="s">
        <v>22</v>
      </c>
      <c r="T41" s="44">
        <v>5.2595000000000001</v>
      </c>
      <c r="U41">
        <v>5.7137000000000002</v>
      </c>
      <c r="V41" s="22">
        <f>U41-T41</f>
        <v>0.45420000000000016</v>
      </c>
      <c r="Y41" s="68"/>
      <c r="AW41">
        <v>16.559999999999999</v>
      </c>
      <c r="AX41" s="68" t="s">
        <v>122</v>
      </c>
      <c r="AY41">
        <v>19.97</v>
      </c>
    </row>
    <row r="42" spans="1:51" x14ac:dyDescent="0.2">
      <c r="A42" s="21" t="s">
        <v>18</v>
      </c>
      <c r="B42" s="14">
        <v>4.9829999999999997</v>
      </c>
      <c r="C42" s="22">
        <v>5.0590999999999999</v>
      </c>
      <c r="D42" s="22">
        <f t="shared" si="35"/>
        <v>7.6100000000000279E-2</v>
      </c>
      <c r="E42">
        <v>6865.92</v>
      </c>
      <c r="F42">
        <v>5642.08</v>
      </c>
      <c r="G42" s="51">
        <f t="shared" si="36"/>
        <v>148.84059390691604</v>
      </c>
      <c r="H42" s="51">
        <f t="shared" si="37"/>
        <v>115.34099841757818</v>
      </c>
      <c r="J42" s="21" t="s">
        <v>18</v>
      </c>
      <c r="K42">
        <v>4.8494000000000002</v>
      </c>
      <c r="L42" s="22">
        <v>4.9183000000000003</v>
      </c>
      <c r="M42" s="22">
        <f t="shared" si="38"/>
        <v>6.8900000000000183E-2</v>
      </c>
      <c r="N42">
        <v>3471.69</v>
      </c>
      <c r="O42">
        <v>2919.05</v>
      </c>
      <c r="P42" s="51">
        <f t="shared" si="39"/>
        <v>135.03614329197708</v>
      </c>
      <c r="Q42" s="51">
        <f t="shared" si="40"/>
        <v>107.07114143115744</v>
      </c>
      <c r="S42" s="2"/>
      <c r="T42" s="31"/>
      <c r="U42" s="31"/>
      <c r="V42" s="31"/>
      <c r="Y42" s="68"/>
      <c r="AW42">
        <v>516.4</v>
      </c>
      <c r="AX42" s="68" t="s">
        <v>123</v>
      </c>
      <c r="AY42">
        <v>941.44</v>
      </c>
    </row>
    <row r="43" spans="1:51" ht="16" thickBot="1" x14ac:dyDescent="0.25">
      <c r="A43" s="21" t="s">
        <v>19</v>
      </c>
      <c r="B43">
        <v>3.1253000000000002</v>
      </c>
      <c r="C43">
        <v>3.3845999999999998</v>
      </c>
      <c r="D43" s="22">
        <f t="shared" si="35"/>
        <v>0.25929999999999964</v>
      </c>
      <c r="E43">
        <v>41</v>
      </c>
      <c r="F43">
        <v>23.82</v>
      </c>
      <c r="G43" s="51">
        <f t="shared" si="36"/>
        <v>0.26084868529732624</v>
      </c>
      <c r="H43" s="51">
        <f t="shared" si="37"/>
        <v>0.14291189033415216</v>
      </c>
      <c r="J43" s="21" t="s">
        <v>19</v>
      </c>
      <c r="K43">
        <v>3.1690999999999998</v>
      </c>
      <c r="L43">
        <v>3.3563000000000001</v>
      </c>
      <c r="M43" s="22">
        <f t="shared" si="38"/>
        <v>0.18720000000000026</v>
      </c>
      <c r="N43">
        <v>52</v>
      </c>
      <c r="O43">
        <v>17</v>
      </c>
      <c r="P43" s="51">
        <f t="shared" si="39"/>
        <v>0.74443332856598143</v>
      </c>
      <c r="Q43" s="51">
        <f t="shared" si="40"/>
        <v>0.22950555267570158</v>
      </c>
      <c r="S43" s="38" t="s">
        <v>11</v>
      </c>
      <c r="T43" s="39">
        <v>17</v>
      </c>
      <c r="U43" s="41"/>
      <c r="V43" s="42"/>
      <c r="Y43" s="68"/>
      <c r="AW43">
        <v>8.06</v>
      </c>
      <c r="AX43" s="68" t="s">
        <v>124</v>
      </c>
      <c r="AY43">
        <v>27.57</v>
      </c>
    </row>
    <row r="44" spans="1:51" x14ac:dyDescent="0.2">
      <c r="A44" s="21" t="s">
        <v>20</v>
      </c>
      <c r="B44">
        <v>3.1549</v>
      </c>
      <c r="C44">
        <v>3.3346</v>
      </c>
      <c r="D44" s="22">
        <f t="shared" si="35"/>
        <v>0.17969999999999997</v>
      </c>
      <c r="E44">
        <v>40</v>
      </c>
      <c r="F44">
        <v>35</v>
      </c>
      <c r="G44" s="51">
        <f t="shared" si="36"/>
        <v>0.36721399675663563</v>
      </c>
      <c r="H44" s="51">
        <f t="shared" si="37"/>
        <v>0.30300450857025829</v>
      </c>
      <c r="J44" s="21" t="s">
        <v>20</v>
      </c>
      <c r="K44">
        <v>3.1617000000000002</v>
      </c>
      <c r="L44">
        <v>3.2982999999999998</v>
      </c>
      <c r="M44" s="22">
        <f t="shared" si="38"/>
        <v>0.13659999999999961</v>
      </c>
      <c r="N44">
        <v>42</v>
      </c>
      <c r="O44">
        <v>33</v>
      </c>
      <c r="P44" s="51">
        <f t="shared" si="39"/>
        <v>0.82399940907157287</v>
      </c>
      <c r="Q44" s="51">
        <f t="shared" si="40"/>
        <v>0.61053892955362166</v>
      </c>
      <c r="S44" s="43" t="s">
        <v>12</v>
      </c>
      <c r="T44" s="44" t="s">
        <v>13</v>
      </c>
      <c r="U44" s="45" t="s">
        <v>14</v>
      </c>
      <c r="V44" s="45" t="s">
        <v>15</v>
      </c>
      <c r="Y44" s="68"/>
      <c r="AW44">
        <v>82.68</v>
      </c>
      <c r="AX44" s="68" t="s">
        <v>125</v>
      </c>
      <c r="AY44">
        <v>154.9</v>
      </c>
    </row>
    <row r="45" spans="1:51" x14ac:dyDescent="0.2">
      <c r="A45" s="21" t="s">
        <v>21</v>
      </c>
      <c r="B45">
        <v>3.1526999999999998</v>
      </c>
      <c r="C45" s="14">
        <v>3.3759000000000001</v>
      </c>
      <c r="D45" s="22">
        <f t="shared" si="35"/>
        <v>0.22320000000000029</v>
      </c>
      <c r="E45">
        <v>24</v>
      </c>
      <c r="F45">
        <v>21</v>
      </c>
      <c r="G45" s="51">
        <f t="shared" si="36"/>
        <v>0.17738805165905194</v>
      </c>
      <c r="H45" s="51">
        <f t="shared" si="37"/>
        <v>0.14637072631740683</v>
      </c>
      <c r="J45" s="21" t="s">
        <v>21</v>
      </c>
      <c r="K45">
        <v>3.1629999999999998</v>
      </c>
      <c r="L45">
        <v>3.4</v>
      </c>
      <c r="M45" s="22">
        <f t="shared" si="38"/>
        <v>0.2370000000000001</v>
      </c>
      <c r="N45">
        <v>39</v>
      </c>
      <c r="O45">
        <v>24</v>
      </c>
      <c r="P45" s="51">
        <f t="shared" si="39"/>
        <v>0.4410060731251641</v>
      </c>
      <c r="Q45" s="51">
        <f t="shared" si="40"/>
        <v>0.25592517921603203</v>
      </c>
      <c r="S45" s="43"/>
      <c r="T45" s="44"/>
      <c r="U45" s="45"/>
      <c r="V45" s="45"/>
      <c r="Y45" s="68"/>
      <c r="AW45">
        <v>86.72</v>
      </c>
      <c r="AX45" s="68" t="s">
        <v>126</v>
      </c>
      <c r="AY45">
        <v>215.46</v>
      </c>
    </row>
    <row r="46" spans="1:51" x14ac:dyDescent="0.2">
      <c r="A46" s="21" t="s">
        <v>22</v>
      </c>
      <c r="B46">
        <v>4.7876000000000003</v>
      </c>
      <c r="C46" s="22">
        <v>5.2408000000000001</v>
      </c>
      <c r="D46" s="22">
        <f t="shared" si="35"/>
        <v>0.45319999999999983</v>
      </c>
      <c r="E46">
        <v>138</v>
      </c>
      <c r="F46">
        <v>76</v>
      </c>
      <c r="G46" s="51">
        <f t="shared" si="36"/>
        <v>0.50233853817128782</v>
      </c>
      <c r="H46" s="51">
        <f t="shared" si="37"/>
        <v>0.26088722572473411</v>
      </c>
      <c r="J46" s="21" t="s">
        <v>22</v>
      </c>
      <c r="K46">
        <v>5.1590999999999996</v>
      </c>
      <c r="L46" s="22">
        <v>5.5473999999999997</v>
      </c>
      <c r="M46" s="22">
        <f t="shared" si="38"/>
        <v>0.38830000000000009</v>
      </c>
      <c r="N46">
        <v>110.51</v>
      </c>
      <c r="O46">
        <v>70.62</v>
      </c>
      <c r="P46" s="51">
        <f t="shared" si="39"/>
        <v>0.76271536879571489</v>
      </c>
      <c r="Q46" s="51">
        <f t="shared" si="40"/>
        <v>0.45963219686539364</v>
      </c>
      <c r="S46" s="43" t="s">
        <v>18</v>
      </c>
      <c r="T46" s="44">
        <v>5.0286</v>
      </c>
      <c r="U46">
        <v>5.2310999999999996</v>
      </c>
      <c r="V46" s="22">
        <f>U46-T46</f>
        <v>0.20249999999999968</v>
      </c>
      <c r="Y46" s="68"/>
      <c r="AD46" s="68"/>
      <c r="AW46">
        <v>0</v>
      </c>
      <c r="AX46" s="68" t="s">
        <v>104</v>
      </c>
      <c r="AY46">
        <v>0</v>
      </c>
    </row>
    <row r="47" spans="1:51" x14ac:dyDescent="0.2">
      <c r="A47" s="21" t="s">
        <v>23</v>
      </c>
      <c r="B47">
        <v>3.1612</v>
      </c>
      <c r="C47">
        <v>3.3424</v>
      </c>
      <c r="D47" s="22">
        <f t="shared" si="35"/>
        <v>0.18120000000000003</v>
      </c>
      <c r="E47">
        <v>466.53</v>
      </c>
      <c r="F47">
        <v>391.62</v>
      </c>
      <c r="G47" s="51">
        <f t="shared" si="36"/>
        <v>4.2474541058864661</v>
      </c>
      <c r="H47" s="51">
        <f t="shared" si="37"/>
        <v>3.3622948326454312</v>
      </c>
      <c r="J47" s="21" t="s">
        <v>23</v>
      </c>
      <c r="K47">
        <v>3.1608999999999998</v>
      </c>
      <c r="L47">
        <v>3.4100999999999999</v>
      </c>
      <c r="M47" s="22">
        <f t="shared" si="38"/>
        <v>0.24920000000000009</v>
      </c>
      <c r="N47">
        <v>538.03</v>
      </c>
      <c r="O47">
        <v>446</v>
      </c>
      <c r="P47" s="51">
        <f t="shared" si="39"/>
        <v>5.7861110335717463</v>
      </c>
      <c r="Q47" s="51">
        <f t="shared" si="40"/>
        <v>4.523107827296184</v>
      </c>
      <c r="S47" s="43" t="s">
        <v>22</v>
      </c>
      <c r="T47" s="44">
        <v>5.4745999999999997</v>
      </c>
      <c r="U47">
        <v>5.9397000000000002</v>
      </c>
      <c r="V47" s="22">
        <f>U47-T47</f>
        <v>0.46510000000000051</v>
      </c>
      <c r="Y47" s="68"/>
      <c r="AW47">
        <v>6.55</v>
      </c>
      <c r="AX47" s="68" t="s">
        <v>127</v>
      </c>
      <c r="AY47">
        <v>0</v>
      </c>
    </row>
    <row r="48" spans="1:51" x14ac:dyDescent="0.2">
      <c r="A48" s="21" t="s">
        <v>24</v>
      </c>
      <c r="B48">
        <v>3.1638000000000002</v>
      </c>
      <c r="C48">
        <v>3.3031999999999999</v>
      </c>
      <c r="D48" s="22">
        <f t="shared" si="35"/>
        <v>0.13939999999999975</v>
      </c>
      <c r="E48">
        <v>27</v>
      </c>
      <c r="F48">
        <v>22</v>
      </c>
      <c r="G48" s="51">
        <f t="shared" si="36"/>
        <v>0.31952754498987146</v>
      </c>
      <c r="H48" s="51">
        <f t="shared" si="37"/>
        <v>0.24552121831966819</v>
      </c>
      <c r="J48" s="21" t="s">
        <v>24</v>
      </c>
      <c r="K48">
        <v>3.1654</v>
      </c>
      <c r="L48">
        <v>3.3149000000000002</v>
      </c>
      <c r="M48" s="22">
        <f t="shared" si="38"/>
        <v>0.14950000000000019</v>
      </c>
      <c r="N48">
        <v>30.52</v>
      </c>
      <c r="O48">
        <v>27</v>
      </c>
      <c r="P48" s="51">
        <f t="shared" si="39"/>
        <v>0.54710621188094666</v>
      </c>
      <c r="Q48" s="51">
        <f t="shared" si="40"/>
        <v>0.45642843417039786</v>
      </c>
      <c r="S48" s="2"/>
      <c r="T48" s="31"/>
      <c r="U48" s="31"/>
      <c r="V48" s="31"/>
      <c r="AW48">
        <v>32.619999999999997</v>
      </c>
      <c r="AX48" s="68" t="s">
        <v>128</v>
      </c>
      <c r="AY48">
        <v>0</v>
      </c>
    </row>
    <row r="49" spans="1:51" ht="16" thickBot="1" x14ac:dyDescent="0.25">
      <c r="A49" s="28" t="s">
        <v>31</v>
      </c>
      <c r="B49">
        <v>3.1602000000000001</v>
      </c>
      <c r="C49">
        <v>3.1678999999999999</v>
      </c>
      <c r="D49" s="22">
        <f t="shared" si="35"/>
        <v>7.6999999999998181E-3</v>
      </c>
      <c r="E49">
        <v>19.489999999999998</v>
      </c>
      <c r="F49">
        <v>16</v>
      </c>
      <c r="G49" s="51">
        <f t="shared" si="36"/>
        <v>4.1756916986448802</v>
      </c>
      <c r="H49" s="51">
        <f t="shared" si="37"/>
        <v>3.2326477292809908</v>
      </c>
      <c r="J49" s="28" t="s">
        <v>31</v>
      </c>
      <c r="K49">
        <v>3.1677</v>
      </c>
      <c r="L49">
        <v>3.1728000000000001</v>
      </c>
      <c r="M49" s="22">
        <f t="shared" si="38"/>
        <v>5.1000000000001044E-3</v>
      </c>
      <c r="N49">
        <v>105.01</v>
      </c>
      <c r="O49">
        <v>83</v>
      </c>
      <c r="P49" s="51">
        <f>(N49/$F$15)/M49</f>
        <v>55.18090152897333</v>
      </c>
      <c r="Q49" s="51">
        <f t="shared" si="40"/>
        <v>41.129936277438439</v>
      </c>
      <c r="S49" s="38" t="s">
        <v>11</v>
      </c>
      <c r="T49" s="39">
        <v>18</v>
      </c>
      <c r="U49" s="41"/>
      <c r="V49" s="42"/>
      <c r="AW49">
        <v>15.58</v>
      </c>
      <c r="AX49" s="68" t="s">
        <v>129</v>
      </c>
      <c r="AY49">
        <v>17.45</v>
      </c>
    </row>
    <row r="50" spans="1:51" ht="16" thickBot="1" x14ac:dyDescent="0.25">
      <c r="A50" s="24" t="s">
        <v>25</v>
      </c>
      <c r="B50" s="46">
        <v>3.1566000000000001</v>
      </c>
      <c r="C50" s="47">
        <v>3.2187999999999999</v>
      </c>
      <c r="D50" s="25">
        <f t="shared" si="35"/>
        <v>6.2199999999999811E-2</v>
      </c>
      <c r="E50" s="46">
        <v>68.489999999999995</v>
      </c>
      <c r="F50" s="47">
        <v>39</v>
      </c>
      <c r="G50" s="53">
        <f t="shared" si="36"/>
        <v>1.8165363540288624</v>
      </c>
      <c r="H50" s="53">
        <f t="shared" si="37"/>
        <v>0.97544625512767447</v>
      </c>
      <c r="J50" s="24" t="s">
        <v>25</v>
      </c>
      <c r="K50" s="46">
        <v>3.1608999999999998</v>
      </c>
      <c r="L50" s="47">
        <v>3.2046000000000001</v>
      </c>
      <c r="M50" s="25">
        <f t="shared" si="38"/>
        <v>4.3700000000000294E-2</v>
      </c>
      <c r="N50" s="47">
        <v>109.04</v>
      </c>
      <c r="O50" s="47">
        <v>108</v>
      </c>
      <c r="P50" s="72">
        <f t="shared" si="39"/>
        <v>6.6870214308604821</v>
      </c>
      <c r="Q50" s="53">
        <f t="shared" si="40"/>
        <v>6.2458627833843572</v>
      </c>
      <c r="S50" s="43" t="s">
        <v>12</v>
      </c>
      <c r="T50" s="44" t="s">
        <v>13</v>
      </c>
      <c r="U50" s="45" t="s">
        <v>14</v>
      </c>
      <c r="V50" s="45" t="s">
        <v>15</v>
      </c>
      <c r="AW50">
        <v>24.59</v>
      </c>
      <c r="AX50" s="68" t="s">
        <v>130</v>
      </c>
      <c r="AY50">
        <v>23.81</v>
      </c>
    </row>
    <row r="51" spans="1:51" x14ac:dyDescent="0.2">
      <c r="A51" s="19" t="s">
        <v>26</v>
      </c>
      <c r="B51" s="20"/>
      <c r="C51" s="19"/>
      <c r="D51" s="19"/>
      <c r="E51" s="19"/>
      <c r="F51" s="19"/>
      <c r="G51" s="19"/>
      <c r="H51" s="26">
        <f>H42/H41</f>
        <v>787.47634315749804</v>
      </c>
      <c r="J51" s="19" t="s">
        <v>26</v>
      </c>
      <c r="K51" s="20"/>
      <c r="L51" s="19"/>
      <c r="M51" s="19"/>
      <c r="N51" s="19"/>
      <c r="O51" s="19"/>
      <c r="P51" s="19"/>
      <c r="Q51" s="26">
        <f>Q42/Q41</f>
        <v>428.60748669569296</v>
      </c>
      <c r="S51" s="43"/>
      <c r="T51" s="44"/>
      <c r="U51" s="45"/>
      <c r="V51" s="45"/>
      <c r="AW51">
        <v>1245.9000000000001</v>
      </c>
      <c r="AX51" s="68" t="s">
        <v>131</v>
      </c>
      <c r="AY51">
        <v>2504.92</v>
      </c>
    </row>
    <row r="52" spans="1:51" x14ac:dyDescent="0.2">
      <c r="A52" s="21" t="s">
        <v>27</v>
      </c>
      <c r="B52" s="27"/>
      <c r="C52" s="28"/>
      <c r="D52" s="28"/>
      <c r="E52" s="28"/>
      <c r="F52" s="28"/>
      <c r="G52" s="28"/>
      <c r="H52" s="29">
        <f>H42/H40</f>
        <v>695.80335113938941</v>
      </c>
      <c r="J52" s="21" t="s">
        <v>27</v>
      </c>
      <c r="K52" s="27"/>
      <c r="L52" s="28"/>
      <c r="M52" s="28"/>
      <c r="N52" s="28"/>
      <c r="O52" s="28"/>
      <c r="P52" s="28"/>
      <c r="Q52" s="29">
        <f>Q42/Q40</f>
        <v>1353.2349953043597</v>
      </c>
      <c r="S52" s="43" t="s">
        <v>18</v>
      </c>
      <c r="T52" s="44">
        <v>5.3212999999999999</v>
      </c>
      <c r="U52">
        <v>5.4318</v>
      </c>
      <c r="V52" s="22">
        <f>U52-T52</f>
        <v>0.11050000000000004</v>
      </c>
      <c r="AW52">
        <v>19.100000000000001</v>
      </c>
      <c r="AX52" s="68" t="s">
        <v>132</v>
      </c>
      <c r="AY52">
        <v>27.67</v>
      </c>
    </row>
    <row r="53" spans="1:51" x14ac:dyDescent="0.2">
      <c r="A53" s="30" t="s">
        <v>28</v>
      </c>
      <c r="B53" s="22"/>
      <c r="C53" s="21"/>
      <c r="D53" s="21"/>
      <c r="E53" s="21"/>
      <c r="F53" s="21"/>
      <c r="G53" s="21"/>
      <c r="H53" s="23">
        <f>H42/H47</f>
        <v>34.304248782022675</v>
      </c>
      <c r="J53" s="30" t="s">
        <v>28</v>
      </c>
      <c r="K53" s="22"/>
      <c r="L53" s="21"/>
      <c r="M53" s="21"/>
      <c r="N53" s="21"/>
      <c r="O53" s="21"/>
      <c r="P53" s="21"/>
      <c r="Q53" s="23">
        <f>Q42/Q47</f>
        <v>23.672029392047957</v>
      </c>
      <c r="S53" s="43" t="s">
        <v>22</v>
      </c>
      <c r="T53" s="44">
        <v>5.4032999999999998</v>
      </c>
      <c r="U53">
        <v>5.8902000000000001</v>
      </c>
      <c r="V53" s="22">
        <f>U53-T53</f>
        <v>0.48690000000000033</v>
      </c>
      <c r="AW53">
        <v>14.57</v>
      </c>
      <c r="AX53" s="68" t="s">
        <v>133</v>
      </c>
      <c r="AY53">
        <v>22.77</v>
      </c>
    </row>
    <row r="54" spans="1:51" x14ac:dyDescent="0.2">
      <c r="S54" s="2"/>
      <c r="T54" s="2"/>
      <c r="U54" s="2"/>
      <c r="V54" s="2"/>
      <c r="AW54">
        <v>28.11</v>
      </c>
      <c r="AX54" s="68" t="s">
        <v>134</v>
      </c>
      <c r="AY54">
        <v>34.35</v>
      </c>
    </row>
    <row r="55" spans="1:51" ht="16" thickBot="1" x14ac:dyDescent="0.25">
      <c r="A55" s="15" t="s">
        <v>11</v>
      </c>
      <c r="B55" s="16">
        <v>3</v>
      </c>
      <c r="C55" s="15"/>
      <c r="D55" s="17"/>
      <c r="E55" s="17"/>
      <c r="F55" s="17"/>
      <c r="G55" s="18"/>
      <c r="H55" s="15"/>
      <c r="J55" s="15" t="s">
        <v>11</v>
      </c>
      <c r="K55" s="16">
        <v>9</v>
      </c>
      <c r="L55" s="15"/>
      <c r="M55" s="17"/>
      <c r="N55" s="17"/>
      <c r="O55" s="17"/>
      <c r="P55" s="18"/>
      <c r="Q55" s="15"/>
      <c r="S55" s="2"/>
      <c r="T55" s="36"/>
      <c r="U55" s="2"/>
      <c r="V55" s="37"/>
      <c r="AD55" s="68"/>
      <c r="AW55">
        <v>12.57</v>
      </c>
      <c r="AX55" s="68" t="s">
        <v>104</v>
      </c>
      <c r="AY55">
        <v>0</v>
      </c>
    </row>
    <row r="56" spans="1:51" x14ac:dyDescent="0.2">
      <c r="A56" s="19" t="s">
        <v>12</v>
      </c>
      <c r="B56" s="20" t="s">
        <v>13</v>
      </c>
      <c r="C56" s="19" t="s">
        <v>14</v>
      </c>
      <c r="D56" s="19" t="s">
        <v>15</v>
      </c>
      <c r="E56" s="19" t="s">
        <v>34</v>
      </c>
      <c r="F56" s="48" t="s">
        <v>35</v>
      </c>
      <c r="G56" s="49" t="s">
        <v>36</v>
      </c>
      <c r="H56" s="50" t="s">
        <v>37</v>
      </c>
      <c r="J56" s="19" t="s">
        <v>12</v>
      </c>
      <c r="K56" s="20" t="s">
        <v>13</v>
      </c>
      <c r="L56" s="19" t="s">
        <v>14</v>
      </c>
      <c r="M56" s="19" t="s">
        <v>15</v>
      </c>
      <c r="N56" s="19" t="s">
        <v>34</v>
      </c>
      <c r="O56" s="48" t="s">
        <v>35</v>
      </c>
      <c r="P56" s="49" t="s">
        <v>36</v>
      </c>
      <c r="Q56" s="50" t="s">
        <v>37</v>
      </c>
      <c r="S56" s="2"/>
      <c r="T56" s="31"/>
      <c r="U56" s="2"/>
      <c r="V56" s="2"/>
      <c r="AW56">
        <v>13.06</v>
      </c>
      <c r="AX56" s="68" t="s">
        <v>135</v>
      </c>
      <c r="AY56">
        <v>52.67</v>
      </c>
    </row>
    <row r="57" spans="1:51" x14ac:dyDescent="0.2">
      <c r="A57" s="21"/>
      <c r="B57" s="22"/>
      <c r="C57" s="21"/>
      <c r="D57" s="21"/>
      <c r="E57" s="21"/>
      <c r="F57" s="30"/>
      <c r="J57" s="21"/>
      <c r="K57" s="22"/>
      <c r="L57" s="21"/>
      <c r="M57" s="21"/>
      <c r="N57" s="21"/>
      <c r="O57" s="30"/>
      <c r="S57" s="2"/>
      <c r="T57" s="31"/>
      <c r="U57" s="2"/>
      <c r="V57" s="2"/>
      <c r="AW57">
        <v>10.55</v>
      </c>
      <c r="AX57" s="68" t="s">
        <v>136</v>
      </c>
      <c r="AY57">
        <v>1.17</v>
      </c>
    </row>
    <row r="58" spans="1:51" x14ac:dyDescent="0.2">
      <c r="A58" s="21" t="s">
        <v>16</v>
      </c>
      <c r="B58">
        <v>3.1661000000000001</v>
      </c>
      <c r="C58" s="22">
        <v>3.5045999999999999</v>
      </c>
      <c r="D58" s="22">
        <f>C58-B58</f>
        <v>0.3384999999999998</v>
      </c>
      <c r="E58">
        <v>25</v>
      </c>
      <c r="F58">
        <v>12</v>
      </c>
      <c r="G58" s="51">
        <f>(E58/$B$15)/D58</f>
        <v>0.12183965143494729</v>
      </c>
      <c r="H58" s="51">
        <f>(F58/$C$15)/D58</f>
        <v>5.5150784746225374E-2</v>
      </c>
      <c r="J58" s="21" t="s">
        <v>16</v>
      </c>
      <c r="K58">
        <v>3.1682999999999999</v>
      </c>
      <c r="L58" s="22">
        <v>3.4445000000000001</v>
      </c>
      <c r="M58" s="22">
        <f>L58-K58</f>
        <v>0.27620000000000022</v>
      </c>
      <c r="N58">
        <v>97.03</v>
      </c>
      <c r="O58">
        <v>53</v>
      </c>
      <c r="P58" s="51">
        <f>(N58/$F$15)/M58</f>
        <v>0.94147906276149884</v>
      </c>
      <c r="Q58" s="51">
        <f>(O58/$G$15)/M58</f>
        <v>0.48495597636564342</v>
      </c>
      <c r="S58" s="2"/>
      <c r="U58" s="68"/>
      <c r="AW58">
        <v>11.07</v>
      </c>
      <c r="AX58" s="68" t="s">
        <v>137</v>
      </c>
      <c r="AY58">
        <v>21.99</v>
      </c>
    </row>
    <row r="59" spans="1:51" x14ac:dyDescent="0.2">
      <c r="A59" s="21" t="s">
        <v>17</v>
      </c>
      <c r="B59">
        <v>3.1549</v>
      </c>
      <c r="C59">
        <v>3.2568000000000001</v>
      </c>
      <c r="D59" s="22">
        <f t="shared" ref="D59:D68" si="41">C59-B59</f>
        <v>0.1019000000000001</v>
      </c>
      <c r="E59">
        <v>20</v>
      </c>
      <c r="F59">
        <v>11</v>
      </c>
      <c r="G59" s="51">
        <f t="shared" ref="G59:G68" si="42">(E59/$B$15)/D59</f>
        <v>0.32378977044733731</v>
      </c>
      <c r="H59" s="51">
        <f t="shared" ref="H59:H68" si="43">(F59/$C$15)/D59</f>
        <v>0.16793747710383539</v>
      </c>
      <c r="J59" s="21" t="s">
        <v>17</v>
      </c>
      <c r="K59">
        <v>3.1852999999999998</v>
      </c>
      <c r="L59">
        <v>3.2561</v>
      </c>
      <c r="M59" s="22">
        <f t="shared" ref="M59:M68" si="44">L59-K59</f>
        <v>7.0800000000000196E-2</v>
      </c>
      <c r="N59">
        <v>29</v>
      </c>
      <c r="O59">
        <v>11</v>
      </c>
      <c r="P59" s="51">
        <f t="shared" ref="P59:P68" si="45">(N59/$F$15)/M59</f>
        <v>1.0977237217837337</v>
      </c>
      <c r="Q59" s="51">
        <f t="shared" ref="Q59:Q68" si="46">(O59/$G$15)/M59</f>
        <v>0.39265356768843807</v>
      </c>
      <c r="S59" s="2"/>
      <c r="U59" s="68"/>
      <c r="AW59">
        <v>5.07</v>
      </c>
      <c r="AX59" s="68" t="s">
        <v>138</v>
      </c>
      <c r="AY59">
        <v>0</v>
      </c>
    </row>
    <row r="60" spans="1:51" x14ac:dyDescent="0.2">
      <c r="A60" s="21" t="s">
        <v>18</v>
      </c>
      <c r="B60">
        <v>4.8646000000000003</v>
      </c>
      <c r="C60" s="22">
        <v>4.9889999999999999</v>
      </c>
      <c r="D60" s="22">
        <f t="shared" si="41"/>
        <v>0.12439999999999962</v>
      </c>
      <c r="E60">
        <v>19667.47</v>
      </c>
      <c r="F60">
        <v>16032.8</v>
      </c>
      <c r="G60" s="51">
        <f t="shared" si="42"/>
        <v>260.81671957053612</v>
      </c>
      <c r="H60" s="51">
        <f t="shared" si="43"/>
        <v>200.50172716937149</v>
      </c>
      <c r="J60" s="21" t="s">
        <v>18</v>
      </c>
      <c r="K60">
        <v>4.9436999999999998</v>
      </c>
      <c r="L60" s="22">
        <v>5.0761000000000003</v>
      </c>
      <c r="M60" s="22">
        <f t="shared" si="44"/>
        <v>0.13240000000000052</v>
      </c>
      <c r="N60">
        <v>12009.26</v>
      </c>
      <c r="O60">
        <v>9980.3700000000008</v>
      </c>
      <c r="P60" s="51">
        <f t="shared" si="45"/>
        <v>243.08411044933072</v>
      </c>
      <c r="Q60" s="51">
        <f t="shared" si="46"/>
        <v>190.50605220023769</v>
      </c>
      <c r="S60" s="2"/>
      <c r="U60" s="68"/>
      <c r="AW60">
        <v>38.65</v>
      </c>
      <c r="AX60" s="68" t="s">
        <v>139</v>
      </c>
      <c r="AY60">
        <v>69.08</v>
      </c>
    </row>
    <row r="61" spans="1:51" x14ac:dyDescent="0.2">
      <c r="A61" s="21" t="s">
        <v>19</v>
      </c>
      <c r="B61">
        <v>3.1482000000000001</v>
      </c>
      <c r="C61">
        <v>3.2724000000000002</v>
      </c>
      <c r="D61" s="22">
        <f t="shared" si="41"/>
        <v>0.12420000000000009</v>
      </c>
      <c r="E61">
        <v>23.52</v>
      </c>
      <c r="F61">
        <v>19</v>
      </c>
      <c r="G61" s="51">
        <f t="shared" si="42"/>
        <v>0.31240863822620296</v>
      </c>
      <c r="H61" s="51">
        <f t="shared" si="43"/>
        <v>0.23799132588254704</v>
      </c>
      <c r="J61" s="21" t="s">
        <v>19</v>
      </c>
      <c r="K61">
        <v>3.1692999999999998</v>
      </c>
      <c r="L61">
        <v>3.3393999999999999</v>
      </c>
      <c r="M61" s="22">
        <f t="shared" si="44"/>
        <v>0.17010000000000014</v>
      </c>
      <c r="N61">
        <v>55.01</v>
      </c>
      <c r="O61">
        <v>12</v>
      </c>
      <c r="P61" s="51">
        <f t="shared" si="45"/>
        <v>0.86669370168073345</v>
      </c>
      <c r="Q61" s="51">
        <f t="shared" si="46"/>
        <v>0.17829002784891115</v>
      </c>
      <c r="S61" s="2"/>
      <c r="U61" s="68"/>
      <c r="AW61">
        <v>12.09</v>
      </c>
      <c r="AX61" s="68" t="s">
        <v>140</v>
      </c>
      <c r="AY61">
        <v>79.209999999999994</v>
      </c>
    </row>
    <row r="62" spans="1:51" x14ac:dyDescent="0.2">
      <c r="A62" s="21" t="s">
        <v>20</v>
      </c>
      <c r="B62">
        <v>3.1572</v>
      </c>
      <c r="C62">
        <v>3.2730000000000001</v>
      </c>
      <c r="D62" s="22">
        <f t="shared" si="41"/>
        <v>0.11580000000000013</v>
      </c>
      <c r="E62">
        <v>20</v>
      </c>
      <c r="F62">
        <v>23.82</v>
      </c>
      <c r="G62" s="51">
        <f t="shared" si="42"/>
        <v>0.28492381354562751</v>
      </c>
      <c r="H62" s="51">
        <f t="shared" si="43"/>
        <v>0.32000909467742283</v>
      </c>
      <c r="J62" s="21" t="s">
        <v>20</v>
      </c>
      <c r="K62">
        <v>3.1696</v>
      </c>
      <c r="L62">
        <v>3.3039999999999998</v>
      </c>
      <c r="M62" s="22">
        <f t="shared" si="44"/>
        <v>0.13439999999999985</v>
      </c>
      <c r="N62">
        <v>38.01</v>
      </c>
      <c r="O62">
        <v>21.62</v>
      </c>
      <c r="P62" s="51">
        <f t="shared" si="45"/>
        <v>0.75792618264624168</v>
      </c>
      <c r="Q62" s="51">
        <f t="shared" si="46"/>
        <v>0.40654305022079529</v>
      </c>
      <c r="S62" s="2"/>
      <c r="U62" s="68"/>
      <c r="AW62">
        <v>141.03</v>
      </c>
      <c r="AX62" s="68" t="s">
        <v>141</v>
      </c>
      <c r="AY62">
        <v>117.19</v>
      </c>
    </row>
    <row r="63" spans="1:51" x14ac:dyDescent="0.2">
      <c r="A63" s="21" t="s">
        <v>21</v>
      </c>
      <c r="B63">
        <v>3.1446999999999998</v>
      </c>
      <c r="C63" s="14">
        <v>3.3826999999999998</v>
      </c>
      <c r="D63" s="22">
        <f t="shared" si="41"/>
        <v>0.23799999999999999</v>
      </c>
      <c r="E63">
        <v>47.03</v>
      </c>
      <c r="F63">
        <v>15</v>
      </c>
      <c r="G63" s="51">
        <f t="shared" si="42"/>
        <v>0.32599079263270836</v>
      </c>
      <c r="H63" s="51">
        <f t="shared" si="43"/>
        <v>9.8049057965321859E-2</v>
      </c>
      <c r="J63" s="21" t="s">
        <v>21</v>
      </c>
      <c r="K63">
        <v>3.1358999999999999</v>
      </c>
      <c r="L63">
        <v>3.3852000000000002</v>
      </c>
      <c r="M63" s="22">
        <f t="shared" si="44"/>
        <v>0.2493000000000003</v>
      </c>
      <c r="N63">
        <v>47</v>
      </c>
      <c r="O63">
        <v>24</v>
      </c>
      <c r="P63" s="51">
        <f t="shared" si="45"/>
        <v>0.50524716884622567</v>
      </c>
      <c r="Q63" s="51">
        <f t="shared" si="46"/>
        <v>0.24329830515122161</v>
      </c>
      <c r="S63" s="2"/>
      <c r="U63" s="68"/>
      <c r="AW63">
        <v>12.07</v>
      </c>
      <c r="AX63" s="68" t="s">
        <v>142</v>
      </c>
      <c r="AY63">
        <v>50.52</v>
      </c>
    </row>
    <row r="64" spans="1:51" x14ac:dyDescent="0.2">
      <c r="A64" s="21" t="s">
        <v>22</v>
      </c>
      <c r="B64">
        <v>4.8093000000000004</v>
      </c>
      <c r="C64" s="22">
        <v>5.2457000000000003</v>
      </c>
      <c r="D64" s="22">
        <f t="shared" si="41"/>
        <v>0.4363999999999999</v>
      </c>
      <c r="E64">
        <v>60.49</v>
      </c>
      <c r="F64">
        <v>44</v>
      </c>
      <c r="G64" s="51">
        <f t="shared" si="42"/>
        <v>0.22866840095591531</v>
      </c>
      <c r="H64" s="51">
        <f t="shared" si="43"/>
        <v>0.15685452719414159</v>
      </c>
      <c r="J64" s="21" t="s">
        <v>22</v>
      </c>
      <c r="K64">
        <v>5.1524999999999999</v>
      </c>
      <c r="L64" s="22">
        <v>5.5384000000000002</v>
      </c>
      <c r="M64" s="22">
        <f t="shared" si="44"/>
        <v>0.38590000000000035</v>
      </c>
      <c r="N64">
        <v>111.03</v>
      </c>
      <c r="O64">
        <v>78</v>
      </c>
      <c r="P64" s="51">
        <f t="shared" si="45"/>
        <v>0.77107011374566314</v>
      </c>
      <c r="Q64" s="51">
        <f t="shared" si="46"/>
        <v>0.51082241329657574</v>
      </c>
      <c r="S64" s="2"/>
      <c r="U64" s="68"/>
      <c r="AD64" s="68"/>
      <c r="AW64">
        <v>4.55</v>
      </c>
      <c r="AX64" s="68" t="s">
        <v>104</v>
      </c>
      <c r="AY64">
        <v>0</v>
      </c>
    </row>
    <row r="65" spans="1:51" x14ac:dyDescent="0.2">
      <c r="A65" s="21" t="s">
        <v>23</v>
      </c>
      <c r="B65">
        <v>3.1572</v>
      </c>
      <c r="C65">
        <v>3.93</v>
      </c>
      <c r="D65" s="22">
        <f t="shared" si="41"/>
        <v>0.77280000000000015</v>
      </c>
      <c r="E65">
        <v>695.54</v>
      </c>
      <c r="F65">
        <v>599</v>
      </c>
      <c r="G65" s="51">
        <f t="shared" si="42"/>
        <v>1.48478068671547</v>
      </c>
      <c r="H65" s="51">
        <f t="shared" si="43"/>
        <v>1.2058376295421163</v>
      </c>
      <c r="J65" s="21" t="s">
        <v>23</v>
      </c>
      <c r="K65">
        <v>3.1463000000000001</v>
      </c>
      <c r="L65">
        <v>3.8249</v>
      </c>
      <c r="M65" s="22">
        <f t="shared" si="44"/>
        <v>0.67859999999999987</v>
      </c>
      <c r="N65">
        <v>1265.1600000000001</v>
      </c>
      <c r="O65">
        <v>985.82</v>
      </c>
      <c r="P65" s="51">
        <f t="shared" si="45"/>
        <v>4.9964311404166493</v>
      </c>
      <c r="Q65" s="51">
        <f t="shared" si="46"/>
        <v>3.6714184817648765</v>
      </c>
      <c r="S65" s="2"/>
      <c r="U65" s="68"/>
      <c r="AW65">
        <v>1.6</v>
      </c>
      <c r="AX65" s="68" t="s">
        <v>143</v>
      </c>
      <c r="AY65">
        <v>4.78</v>
      </c>
    </row>
    <row r="66" spans="1:51" x14ac:dyDescent="0.2">
      <c r="A66" s="21" t="s">
        <v>24</v>
      </c>
      <c r="B66">
        <v>3.1724000000000001</v>
      </c>
      <c r="C66">
        <v>3.3005</v>
      </c>
      <c r="D66" s="22">
        <f t="shared" si="41"/>
        <v>0.12809999999999988</v>
      </c>
      <c r="E66">
        <v>26</v>
      </c>
      <c r="F66">
        <v>12.82</v>
      </c>
      <c r="G66" s="51">
        <f t="shared" si="42"/>
        <v>0.33483552608242667</v>
      </c>
      <c r="H66" s="51">
        <f t="shared" si="43"/>
        <v>0.15569261707076332</v>
      </c>
      <c r="J66" s="21" t="s">
        <v>24</v>
      </c>
      <c r="K66">
        <v>3.1861999999999999</v>
      </c>
      <c r="L66">
        <v>3.3862999999999999</v>
      </c>
      <c r="M66" s="22">
        <f t="shared" si="44"/>
        <v>0.20009999999999994</v>
      </c>
      <c r="N66">
        <v>41.52</v>
      </c>
      <c r="O66">
        <v>25</v>
      </c>
      <c r="P66" s="51">
        <f t="shared" si="45"/>
        <v>0.5560816516112671</v>
      </c>
      <c r="Q66" s="51">
        <f t="shared" si="46"/>
        <v>0.31574976821068446</v>
      </c>
      <c r="S66" s="2"/>
      <c r="T66" s="31"/>
      <c r="U66" s="31"/>
      <c r="V66" s="31"/>
      <c r="AW66">
        <v>24.13</v>
      </c>
      <c r="AX66" s="68" t="s">
        <v>144</v>
      </c>
      <c r="AY66">
        <v>39.54</v>
      </c>
    </row>
    <row r="67" spans="1:51" x14ac:dyDescent="0.2">
      <c r="A67" s="28" t="s">
        <v>31</v>
      </c>
      <c r="B67">
        <v>3.17</v>
      </c>
      <c r="C67">
        <v>3.1738</v>
      </c>
      <c r="D67" s="22">
        <f t="shared" si="41"/>
        <v>3.8000000000000256E-3</v>
      </c>
      <c r="E67">
        <v>19.52</v>
      </c>
      <c r="F67">
        <v>14</v>
      </c>
      <c r="G67" s="51">
        <f t="shared" si="42"/>
        <v>8.4742940384151275</v>
      </c>
      <c r="H67" s="51">
        <f t="shared" si="43"/>
        <v>5.7315694936921089</v>
      </c>
      <c r="J67" s="28" t="s">
        <v>31</v>
      </c>
      <c r="K67">
        <v>3.1669</v>
      </c>
      <c r="L67">
        <v>3.1701999999999999</v>
      </c>
      <c r="M67" s="22">
        <f t="shared" si="44"/>
        <v>3.2999999999998586E-3</v>
      </c>
      <c r="N67">
        <v>37</v>
      </c>
      <c r="O67">
        <v>23</v>
      </c>
      <c r="P67" s="51">
        <f>(N67/$F$15)/M67</f>
        <v>30.048036171210033</v>
      </c>
      <c r="Q67" s="51">
        <f>(O67/$G$15)/M67</f>
        <v>17.614244342255695</v>
      </c>
      <c r="S67" s="2"/>
      <c r="T67" s="31"/>
      <c r="U67" s="31"/>
      <c r="V67" s="31"/>
      <c r="AW67">
        <v>2.54</v>
      </c>
      <c r="AX67" s="68" t="s">
        <v>145</v>
      </c>
      <c r="AY67">
        <v>43.81</v>
      </c>
    </row>
    <row r="68" spans="1:51" ht="16" thickBot="1" x14ac:dyDescent="0.25">
      <c r="A68" s="24" t="s">
        <v>25</v>
      </c>
      <c r="B68" s="46">
        <v>3.1352000000000002</v>
      </c>
      <c r="C68" s="47">
        <v>3.1671999999999998</v>
      </c>
      <c r="D68" s="25">
        <f t="shared" si="41"/>
        <v>3.1999999999999584E-2</v>
      </c>
      <c r="E68" s="46">
        <v>21</v>
      </c>
      <c r="F68" s="47">
        <v>22</v>
      </c>
      <c r="G68" s="53">
        <f t="shared" si="42"/>
        <v>1.0826214527816669</v>
      </c>
      <c r="H68" s="53">
        <f t="shared" si="43"/>
        <v>1.0695518073050665</v>
      </c>
      <c r="J68" s="24" t="s">
        <v>25</v>
      </c>
      <c r="K68" s="46">
        <v>3.1495000000000002</v>
      </c>
      <c r="L68" s="47">
        <v>3.1823000000000001</v>
      </c>
      <c r="M68" s="25">
        <f t="shared" si="44"/>
        <v>3.279999999999994E-2</v>
      </c>
      <c r="N68" s="47">
        <v>50.51</v>
      </c>
      <c r="O68" s="73">
        <v>27.05</v>
      </c>
      <c r="P68" s="53">
        <f t="shared" si="45"/>
        <v>4.1269749613757387</v>
      </c>
      <c r="Q68" s="53">
        <f t="shared" si="46"/>
        <v>2.0842199379790434</v>
      </c>
      <c r="S68" s="33"/>
      <c r="T68" s="31"/>
      <c r="U68" s="31"/>
      <c r="V68" s="31"/>
      <c r="AW68">
        <v>0</v>
      </c>
      <c r="AX68" s="68" t="s">
        <v>146</v>
      </c>
      <c r="AY68">
        <v>15.83</v>
      </c>
    </row>
    <row r="69" spans="1:51" x14ac:dyDescent="0.2">
      <c r="A69" s="19" t="s">
        <v>26</v>
      </c>
      <c r="B69" s="20"/>
      <c r="C69" s="19"/>
      <c r="D69" s="19"/>
      <c r="E69" s="19"/>
      <c r="F69" s="19"/>
      <c r="G69" s="19"/>
      <c r="H69" s="26">
        <f>H60/H59</f>
        <v>1193.9069862613317</v>
      </c>
      <c r="J69" s="19" t="s">
        <v>26</v>
      </c>
      <c r="K69" s="20"/>
      <c r="L69" s="19"/>
      <c r="M69" s="19"/>
      <c r="N69" s="19"/>
      <c r="O69" s="19"/>
      <c r="P69" s="19"/>
      <c r="Q69" s="26">
        <f>Q60/Q59</f>
        <v>485.17591046415765</v>
      </c>
      <c r="S69" s="2"/>
      <c r="T69" s="31"/>
      <c r="U69" s="2"/>
      <c r="V69" s="2"/>
      <c r="AW69">
        <v>35.659999999999997</v>
      </c>
      <c r="AX69" s="68" t="s">
        <v>147</v>
      </c>
      <c r="AY69">
        <v>191.99</v>
      </c>
    </row>
    <row r="70" spans="1:51" x14ac:dyDescent="0.2">
      <c r="A70" s="21" t="s">
        <v>27</v>
      </c>
      <c r="B70" s="27"/>
      <c r="C70" s="28"/>
      <c r="D70" s="28"/>
      <c r="E70" s="28"/>
      <c r="F70" s="28"/>
      <c r="G70" s="28"/>
      <c r="H70" s="29">
        <f>H60/H58</f>
        <v>3635.5190246516704</v>
      </c>
      <c r="J70" s="21" t="s">
        <v>27</v>
      </c>
      <c r="K70" s="27"/>
      <c r="L70" s="28"/>
      <c r="M70" s="28"/>
      <c r="N70" s="28"/>
      <c r="O70" s="28"/>
      <c r="P70" s="28"/>
      <c r="Q70" s="29">
        <f>Q60/Q58</f>
        <v>392.8316413954272</v>
      </c>
      <c r="S70" s="2"/>
      <c r="T70" s="31"/>
      <c r="U70" s="2"/>
      <c r="V70" s="2"/>
      <c r="AW70">
        <v>2.54</v>
      </c>
      <c r="AX70" s="68" t="s">
        <v>148</v>
      </c>
      <c r="AY70">
        <v>0</v>
      </c>
    </row>
    <row r="71" spans="1:51" x14ac:dyDescent="0.2">
      <c r="A71" s="30" t="s">
        <v>28</v>
      </c>
      <c r="B71" s="22"/>
      <c r="C71" s="21"/>
      <c r="D71" s="21"/>
      <c r="E71" s="21"/>
      <c r="F71" s="21"/>
      <c r="G71" s="21"/>
      <c r="H71" s="23">
        <f>H60/H65</f>
        <v>166.27589175957837</v>
      </c>
      <c r="J71" s="30" t="s">
        <v>28</v>
      </c>
      <c r="K71" s="22"/>
      <c r="L71" s="21"/>
      <c r="M71" s="21"/>
      <c r="N71" s="21"/>
      <c r="O71" s="21"/>
      <c r="P71" s="21"/>
      <c r="Q71" s="23">
        <f>Q60/Q65</f>
        <v>51.888950591287568</v>
      </c>
      <c r="S71" s="2"/>
      <c r="T71" s="31"/>
      <c r="U71" s="2"/>
      <c r="V71" s="2"/>
      <c r="AW71">
        <v>2.0499999999999998</v>
      </c>
      <c r="AX71" s="68" t="s">
        <v>149</v>
      </c>
      <c r="AY71">
        <v>20.54</v>
      </c>
    </row>
    <row r="72" spans="1:51" x14ac:dyDescent="0.2">
      <c r="S72" s="2"/>
      <c r="T72" s="2"/>
      <c r="U72" s="2"/>
      <c r="V72" s="2"/>
      <c r="AW72">
        <v>15.11</v>
      </c>
      <c r="AX72" s="68" t="s">
        <v>150</v>
      </c>
      <c r="AY72">
        <v>48.51</v>
      </c>
    </row>
    <row r="73" spans="1:51" ht="16" thickBot="1" x14ac:dyDescent="0.25">
      <c r="A73" s="15" t="s">
        <v>11</v>
      </c>
      <c r="B73" s="16">
        <v>4</v>
      </c>
      <c r="C73" s="15"/>
      <c r="D73" s="17"/>
      <c r="E73" s="17"/>
      <c r="F73" s="17"/>
      <c r="G73" s="18"/>
      <c r="H73" s="15"/>
      <c r="J73" s="15" t="s">
        <v>11</v>
      </c>
      <c r="K73" s="16">
        <v>10</v>
      </c>
      <c r="L73" s="15"/>
      <c r="M73" s="17"/>
      <c r="N73" s="17"/>
      <c r="O73" s="17"/>
      <c r="P73" s="18"/>
      <c r="Q73" s="15"/>
      <c r="S73" s="2"/>
      <c r="T73" s="36"/>
      <c r="U73" s="2"/>
      <c r="V73" s="37"/>
      <c r="AD73" s="68"/>
      <c r="AW73">
        <v>5.56</v>
      </c>
      <c r="AX73" s="68" t="s">
        <v>104</v>
      </c>
      <c r="AY73">
        <v>1.62</v>
      </c>
    </row>
    <row r="74" spans="1:51" x14ac:dyDescent="0.2">
      <c r="A74" s="19" t="s">
        <v>12</v>
      </c>
      <c r="B74" s="20" t="s">
        <v>13</v>
      </c>
      <c r="C74" s="19" t="s">
        <v>14</v>
      </c>
      <c r="D74" s="19" t="s">
        <v>15</v>
      </c>
      <c r="E74" s="19" t="s">
        <v>34</v>
      </c>
      <c r="F74" s="48" t="s">
        <v>35</v>
      </c>
      <c r="G74" s="49" t="s">
        <v>36</v>
      </c>
      <c r="H74" s="50" t="s">
        <v>37</v>
      </c>
      <c r="J74" s="19" t="s">
        <v>12</v>
      </c>
      <c r="K74" s="20" t="s">
        <v>13</v>
      </c>
      <c r="L74" s="19" t="s">
        <v>14</v>
      </c>
      <c r="M74" s="19" t="s">
        <v>15</v>
      </c>
      <c r="N74" s="19" t="s">
        <v>34</v>
      </c>
      <c r="O74" s="48" t="s">
        <v>35</v>
      </c>
      <c r="P74" s="49" t="s">
        <v>36</v>
      </c>
      <c r="Q74" s="50" t="s">
        <v>37</v>
      </c>
      <c r="S74" s="2"/>
      <c r="T74" s="31"/>
      <c r="U74" s="2"/>
      <c r="V74" s="2"/>
      <c r="AW74">
        <v>0</v>
      </c>
      <c r="AX74" s="68" t="s">
        <v>151</v>
      </c>
      <c r="AY74">
        <v>9.76</v>
      </c>
    </row>
    <row r="75" spans="1:51" x14ac:dyDescent="0.2">
      <c r="A75" s="21"/>
      <c r="B75" s="22"/>
      <c r="C75" s="21"/>
      <c r="D75" s="21"/>
      <c r="E75" s="21"/>
      <c r="F75" s="30"/>
      <c r="J75" s="21"/>
      <c r="K75" s="22"/>
      <c r="L75" s="21"/>
      <c r="M75" s="21"/>
      <c r="N75" s="21"/>
      <c r="O75" s="30"/>
      <c r="T75" s="68"/>
      <c r="V75" s="2"/>
      <c r="AW75">
        <v>1.03</v>
      </c>
      <c r="AX75" s="68" t="s">
        <v>152</v>
      </c>
      <c r="AY75">
        <v>9.94</v>
      </c>
    </row>
    <row r="76" spans="1:51" x14ac:dyDescent="0.2">
      <c r="A76" s="21" t="s">
        <v>16</v>
      </c>
      <c r="B76">
        <v>3.1941999999999999</v>
      </c>
      <c r="C76" s="22">
        <v>3.4060000000000001</v>
      </c>
      <c r="D76" s="22">
        <f>C76-B76</f>
        <v>0.21180000000000021</v>
      </c>
      <c r="E76">
        <v>15</v>
      </c>
      <c r="F76">
        <v>19</v>
      </c>
      <c r="G76" s="51">
        <f>(E76/$B$15)/D76</f>
        <v>0.11683490654597618</v>
      </c>
      <c r="H76" s="51">
        <f>(F76/$C$15)/D76</f>
        <v>0.13955865285463803</v>
      </c>
      <c r="J76" s="21" t="s">
        <v>16</v>
      </c>
      <c r="K76">
        <v>3.1602000000000001</v>
      </c>
      <c r="L76" s="22">
        <v>3.4801000000000002</v>
      </c>
      <c r="M76" s="22">
        <f>L76-K76</f>
        <v>0.31990000000000007</v>
      </c>
      <c r="N76">
        <v>34.49</v>
      </c>
      <c r="O76">
        <v>11</v>
      </c>
      <c r="P76" s="51">
        <f>(N76/$H$15)/M76</f>
        <v>0.22859073519425238</v>
      </c>
      <c r="Q76" s="51">
        <f>(O76/$I$15)/M76</f>
        <v>0.10960869480391232</v>
      </c>
      <c r="T76" s="68"/>
      <c r="V76" s="31"/>
      <c r="AW76">
        <v>6.56</v>
      </c>
      <c r="AX76" s="68" t="s">
        <v>153</v>
      </c>
      <c r="AY76">
        <v>56.45</v>
      </c>
    </row>
    <row r="77" spans="1:51" x14ac:dyDescent="0.2">
      <c r="A77" s="21" t="s">
        <v>17</v>
      </c>
      <c r="B77">
        <v>3.1677</v>
      </c>
      <c r="C77">
        <v>3.3412999999999999</v>
      </c>
      <c r="D77" s="22">
        <f t="shared" ref="D77:D86" si="47">C77-B77</f>
        <v>0.17359999999999998</v>
      </c>
      <c r="E77">
        <v>29.01</v>
      </c>
      <c r="F77">
        <v>10</v>
      </c>
      <c r="G77" s="51">
        <f t="shared" ref="G77:G86" si="48">(E77/$B$15)/D77</f>
        <v>0.27568003814084491</v>
      </c>
      <c r="H77" s="51">
        <f t="shared" ref="H77:H86" si="49">(F77/$C$15)/D77</f>
        <v>8.9614730398412459E-2</v>
      </c>
      <c r="J77" s="21" t="s">
        <v>17</v>
      </c>
      <c r="K77">
        <v>3.1604000000000001</v>
      </c>
      <c r="L77">
        <v>3.3056000000000001</v>
      </c>
      <c r="M77" s="22">
        <f t="shared" ref="M77:M86" si="50">L77-K77</f>
        <v>0.1452</v>
      </c>
      <c r="N77">
        <v>35.49</v>
      </c>
      <c r="O77">
        <v>33</v>
      </c>
      <c r="P77" s="51">
        <f t="shared" ref="P77:P86" si="51">(N77/$H$15)/M77</f>
        <v>0.51822582681267493</v>
      </c>
      <c r="Q77" s="51">
        <f t="shared" ref="Q77:Q86" si="52">(O77/$I$15)/M77</f>
        <v>0.7244591212349496</v>
      </c>
      <c r="T77" s="68"/>
      <c r="V77" s="31"/>
      <c r="AW77">
        <v>1.54</v>
      </c>
      <c r="AX77" s="68" t="s">
        <v>154</v>
      </c>
      <c r="AY77">
        <v>6.03</v>
      </c>
    </row>
    <row r="78" spans="1:51" x14ac:dyDescent="0.2">
      <c r="A78" s="21" t="s">
        <v>18</v>
      </c>
      <c r="B78">
        <v>5.1896000000000004</v>
      </c>
      <c r="C78">
        <v>5.3158000000000003</v>
      </c>
      <c r="D78" s="22">
        <f t="shared" si="47"/>
        <v>0.12619999999999987</v>
      </c>
      <c r="E78">
        <v>520.54999999999995</v>
      </c>
      <c r="F78">
        <v>385.82</v>
      </c>
      <c r="G78" s="51">
        <f t="shared" si="48"/>
        <v>6.8047223273170623</v>
      </c>
      <c r="H78" s="51">
        <f t="shared" si="49"/>
        <v>4.756138634714719</v>
      </c>
      <c r="J78" s="21" t="s">
        <v>18</v>
      </c>
      <c r="K78">
        <v>4.9447999999999999</v>
      </c>
      <c r="L78" s="22">
        <v>5.0785999999999998</v>
      </c>
      <c r="M78" s="22">
        <f t="shared" si="50"/>
        <v>0.13379999999999992</v>
      </c>
      <c r="N78">
        <v>167.53</v>
      </c>
      <c r="O78">
        <v>121</v>
      </c>
      <c r="P78" s="51">
        <f t="shared" si="51"/>
        <v>2.654704250594742</v>
      </c>
      <c r="Q78" s="51">
        <f t="shared" si="52"/>
        <v>2.882675905422178</v>
      </c>
      <c r="T78" s="68"/>
      <c r="V78" s="31"/>
      <c r="AW78">
        <v>17.61</v>
      </c>
      <c r="AX78" s="68" t="s">
        <v>155</v>
      </c>
      <c r="AY78">
        <v>14.89</v>
      </c>
    </row>
    <row r="79" spans="1:51" x14ac:dyDescent="0.2">
      <c r="A79" s="21" t="s">
        <v>19</v>
      </c>
      <c r="B79">
        <v>3.1551</v>
      </c>
      <c r="C79">
        <v>3.3866999999999998</v>
      </c>
      <c r="D79" s="22">
        <f t="shared" si="47"/>
        <v>0.23159999999999981</v>
      </c>
      <c r="E79">
        <v>17</v>
      </c>
      <c r="F79">
        <v>13</v>
      </c>
      <c r="G79" s="51">
        <f t="shared" si="48"/>
        <v>0.12109262075689195</v>
      </c>
      <c r="H79" s="51">
        <f t="shared" si="49"/>
        <v>8.7324060260422012E-2</v>
      </c>
      <c r="J79" s="21" t="s">
        <v>19</v>
      </c>
      <c r="K79">
        <v>3.1692</v>
      </c>
      <c r="L79">
        <v>3.3565</v>
      </c>
      <c r="M79" s="22">
        <f t="shared" si="50"/>
        <v>0.18730000000000002</v>
      </c>
      <c r="N79">
        <v>32.99</v>
      </c>
      <c r="O79">
        <v>15</v>
      </c>
      <c r="P79" s="51">
        <f t="shared" si="51"/>
        <v>0.37344290118421136</v>
      </c>
      <c r="Q79" s="51">
        <f t="shared" si="52"/>
        <v>0.25528191138017442</v>
      </c>
      <c r="T79" s="68"/>
      <c r="V79" s="31"/>
      <c r="AW79">
        <v>4.07</v>
      </c>
      <c r="AX79" s="68" t="s">
        <v>156</v>
      </c>
      <c r="AY79">
        <v>9.89</v>
      </c>
    </row>
    <row r="80" spans="1:51" x14ac:dyDescent="0.2">
      <c r="A80" s="21" t="s">
        <v>20</v>
      </c>
      <c r="B80">
        <v>3.1678999999999999</v>
      </c>
      <c r="C80">
        <v>3.4260999999999999</v>
      </c>
      <c r="D80" s="22">
        <f t="shared" si="47"/>
        <v>0.25819999999999999</v>
      </c>
      <c r="E80">
        <v>24</v>
      </c>
      <c r="F80">
        <v>16.62</v>
      </c>
      <c r="G80" s="51">
        <f t="shared" si="48"/>
        <v>0.15334242110883212</v>
      </c>
      <c r="H80" s="51">
        <f t="shared" si="49"/>
        <v>0.10013915097477628</v>
      </c>
      <c r="J80" s="21" t="s">
        <v>20</v>
      </c>
      <c r="K80">
        <v>3.1541999999999999</v>
      </c>
      <c r="L80">
        <v>3.2881</v>
      </c>
      <c r="M80" s="22">
        <f t="shared" si="50"/>
        <v>0.13390000000000013</v>
      </c>
      <c r="N80">
        <v>33.520000000000003</v>
      </c>
      <c r="O80">
        <v>22</v>
      </c>
      <c r="P80" s="51">
        <f t="shared" si="51"/>
        <v>0.53076601000761026</v>
      </c>
      <c r="Q80" s="51">
        <f t="shared" si="52"/>
        <v>0.52373146329755826</v>
      </c>
      <c r="T80" s="68"/>
      <c r="V80" s="31"/>
      <c r="AW80">
        <v>0</v>
      </c>
      <c r="AX80" s="68" t="s">
        <v>157</v>
      </c>
      <c r="AY80">
        <v>0</v>
      </c>
    </row>
    <row r="81" spans="1:51" x14ac:dyDescent="0.2">
      <c r="A81" s="21" t="s">
        <v>21</v>
      </c>
      <c r="B81">
        <v>3.1674000000000002</v>
      </c>
      <c r="C81">
        <v>3.4455</v>
      </c>
      <c r="D81" s="22">
        <f t="shared" si="47"/>
        <v>0.27809999999999979</v>
      </c>
      <c r="E81">
        <v>26</v>
      </c>
      <c r="F81">
        <v>15</v>
      </c>
      <c r="G81" s="51">
        <f t="shared" si="48"/>
        <v>0.15423383995382542</v>
      </c>
      <c r="H81" s="51">
        <f t="shared" si="49"/>
        <v>8.3911095993335558E-2</v>
      </c>
      <c r="J81" s="21" t="s">
        <v>21</v>
      </c>
      <c r="K81">
        <v>3.1583999999999999</v>
      </c>
      <c r="L81">
        <v>3.3607</v>
      </c>
      <c r="M81" s="22">
        <f t="shared" si="50"/>
        <v>0.20230000000000015</v>
      </c>
      <c r="N81">
        <v>27.52</v>
      </c>
      <c r="O81">
        <v>12</v>
      </c>
      <c r="P81" s="51">
        <f t="shared" si="51"/>
        <v>0.28842454549018681</v>
      </c>
      <c r="Q81" s="51">
        <f t="shared" si="52"/>
        <v>0.18908275630847904</v>
      </c>
      <c r="T81" s="68"/>
      <c r="V81" s="68"/>
      <c r="AW81">
        <v>4.07</v>
      </c>
      <c r="AX81" s="68" t="s">
        <v>158</v>
      </c>
      <c r="AY81">
        <v>0</v>
      </c>
    </row>
    <row r="82" spans="1:51" x14ac:dyDescent="0.2">
      <c r="A82" s="21" t="s">
        <v>22</v>
      </c>
      <c r="B82">
        <v>5.0296000000000003</v>
      </c>
      <c r="C82">
        <v>5.4932999999999996</v>
      </c>
      <c r="D82" s="22">
        <f t="shared" si="47"/>
        <v>0.46369999999999933</v>
      </c>
      <c r="E82">
        <v>68.010000000000005</v>
      </c>
      <c r="F82">
        <v>53</v>
      </c>
      <c r="G82" s="51">
        <f t="shared" si="48"/>
        <v>0.241959674267822</v>
      </c>
      <c r="H82" s="51">
        <f t="shared" si="49"/>
        <v>0.1778147965170831</v>
      </c>
      <c r="J82" s="21" t="s">
        <v>22</v>
      </c>
      <c r="K82">
        <v>5.1794000000000002</v>
      </c>
      <c r="L82" s="22">
        <v>5.6345000000000001</v>
      </c>
      <c r="M82" s="22">
        <f t="shared" si="50"/>
        <v>0.45509999999999984</v>
      </c>
      <c r="N82">
        <v>27</v>
      </c>
      <c r="O82">
        <v>14.82</v>
      </c>
      <c r="P82" s="51">
        <f t="shared" si="51"/>
        <v>0.12578724311820291</v>
      </c>
      <c r="Q82" s="51">
        <f t="shared" si="52"/>
        <v>0.10380252774662407</v>
      </c>
      <c r="T82" s="68"/>
      <c r="V82" s="68"/>
      <c r="AD82" s="68"/>
      <c r="AW82">
        <v>5.56</v>
      </c>
      <c r="AX82" s="68" t="s">
        <v>104</v>
      </c>
      <c r="AY82">
        <v>0</v>
      </c>
    </row>
    <row r="83" spans="1:51" x14ac:dyDescent="0.2">
      <c r="A83" s="21" t="s">
        <v>23</v>
      </c>
      <c r="B83">
        <v>3.1579999999999999</v>
      </c>
      <c r="C83">
        <v>3.4744000000000002</v>
      </c>
      <c r="D83" s="22">
        <f t="shared" si="47"/>
        <v>0.31640000000000024</v>
      </c>
      <c r="E83">
        <v>43</v>
      </c>
      <c r="F83">
        <v>53</v>
      </c>
      <c r="G83" s="51">
        <f t="shared" si="48"/>
        <v>0.22420190220750605</v>
      </c>
      <c r="H83" s="51">
        <f t="shared" si="49"/>
        <v>0.2605964637957372</v>
      </c>
      <c r="J83" s="21" t="s">
        <v>23</v>
      </c>
      <c r="K83">
        <v>3.1576</v>
      </c>
      <c r="L83">
        <v>3.4243999999999999</v>
      </c>
      <c r="M83" s="22">
        <f t="shared" si="50"/>
        <v>0.26679999999999993</v>
      </c>
      <c r="N83">
        <v>61</v>
      </c>
      <c r="O83">
        <v>37</v>
      </c>
      <c r="P83" s="51">
        <f t="shared" si="51"/>
        <v>0.48475654324625783</v>
      </c>
      <c r="Q83" s="51">
        <f t="shared" si="52"/>
        <v>0.44206126288249559</v>
      </c>
      <c r="S83" s="2"/>
      <c r="T83" s="31"/>
      <c r="V83" s="68"/>
      <c r="AD83" s="68"/>
      <c r="AW83">
        <v>1.54</v>
      </c>
      <c r="AX83" s="68" t="s">
        <v>104</v>
      </c>
      <c r="AY83">
        <v>6.8</v>
      </c>
    </row>
    <row r="84" spans="1:51" x14ac:dyDescent="0.2">
      <c r="A84" s="21" t="s">
        <v>24</v>
      </c>
      <c r="B84">
        <v>3.1623999999999999</v>
      </c>
      <c r="C84">
        <v>3.371</v>
      </c>
      <c r="D84" s="22">
        <f t="shared" si="47"/>
        <v>0.20860000000000012</v>
      </c>
      <c r="E84">
        <v>21.03</v>
      </c>
      <c r="F84">
        <v>12</v>
      </c>
      <c r="G84" s="51">
        <f t="shared" si="48"/>
        <v>0.16631532960415027</v>
      </c>
      <c r="H84" s="51">
        <f t="shared" si="49"/>
        <v>8.9494442169689686E-2</v>
      </c>
      <c r="J84" s="21" t="s">
        <v>24</v>
      </c>
      <c r="K84">
        <v>3.1524000000000001</v>
      </c>
      <c r="L84">
        <v>3.2812000000000001</v>
      </c>
      <c r="M84" s="22">
        <f t="shared" si="50"/>
        <v>0.12880000000000003</v>
      </c>
      <c r="N84">
        <v>34.520000000000003</v>
      </c>
      <c r="O84">
        <v>39.82</v>
      </c>
      <c r="P84" s="51">
        <f t="shared" si="51"/>
        <v>0.5682436537622525</v>
      </c>
      <c r="Q84" s="51">
        <f t="shared" si="52"/>
        <v>0.98548939218426268</v>
      </c>
      <c r="S84" s="2"/>
      <c r="T84" s="31"/>
      <c r="U84" s="31"/>
      <c r="V84" s="31"/>
      <c r="AD84" s="68"/>
      <c r="AW84">
        <v>15.63</v>
      </c>
      <c r="AX84" s="68" t="s">
        <v>159</v>
      </c>
      <c r="AY84">
        <v>31.57</v>
      </c>
    </row>
    <row r="85" spans="1:51" x14ac:dyDescent="0.2">
      <c r="A85" s="28" t="s">
        <v>31</v>
      </c>
      <c r="B85">
        <v>3.1627999999999998</v>
      </c>
      <c r="C85">
        <v>3.1716000000000002</v>
      </c>
      <c r="D85" s="22">
        <f t="shared" si="47"/>
        <v>8.8000000000003631E-3</v>
      </c>
      <c r="E85">
        <v>45</v>
      </c>
      <c r="F85">
        <v>26</v>
      </c>
      <c r="G85" s="51">
        <f t="shared" si="48"/>
        <v>8.4360113203761671</v>
      </c>
      <c r="H85" s="51">
        <f t="shared" si="49"/>
        <v>4.5964209900711106</v>
      </c>
      <c r="J85" s="28" t="s">
        <v>31</v>
      </c>
      <c r="K85">
        <v>3.1879</v>
      </c>
      <c r="L85">
        <v>3.1930999999999998</v>
      </c>
      <c r="M85" s="22">
        <f t="shared" si="50"/>
        <v>5.1999999999998714E-3</v>
      </c>
      <c r="N85">
        <v>163.06</v>
      </c>
      <c r="O85">
        <v>51</v>
      </c>
      <c r="P85" s="51">
        <f>(N85/$H$15)/M85</f>
        <v>66.485013991347301</v>
      </c>
      <c r="Q85" s="51">
        <f>(O85/$I$15)/M85</f>
        <v>31.263197462524367</v>
      </c>
      <c r="S85" s="2"/>
      <c r="T85" s="31"/>
      <c r="U85" s="31"/>
      <c r="V85" s="31"/>
      <c r="AD85" s="68"/>
      <c r="AW85">
        <v>10.58</v>
      </c>
      <c r="AX85" s="68" t="s">
        <v>160</v>
      </c>
      <c r="AY85">
        <v>32.159999999999997</v>
      </c>
    </row>
    <row r="86" spans="1:51" ht="16" thickBot="1" x14ac:dyDescent="0.25">
      <c r="A86" s="24" t="s">
        <v>25</v>
      </c>
      <c r="B86" s="46">
        <v>3.1615000000000002</v>
      </c>
      <c r="C86" s="47">
        <v>3.2282000000000002</v>
      </c>
      <c r="D86" s="25">
        <f t="shared" si="47"/>
        <v>6.6699999999999982E-2</v>
      </c>
      <c r="E86" s="46">
        <v>35</v>
      </c>
      <c r="F86" s="47">
        <v>20</v>
      </c>
      <c r="G86" s="53">
        <f t="shared" si="48"/>
        <v>0.86566433006029231</v>
      </c>
      <c r="H86" s="53">
        <f t="shared" si="49"/>
        <v>0.4664802757770436</v>
      </c>
      <c r="J86" s="24" t="s">
        <v>25</v>
      </c>
      <c r="K86" s="46">
        <v>3.1619999999999999</v>
      </c>
      <c r="L86" s="47">
        <v>3.2153999999999998</v>
      </c>
      <c r="M86" s="25">
        <f t="shared" si="50"/>
        <v>5.3399999999999892E-2</v>
      </c>
      <c r="N86" s="47">
        <v>34.49</v>
      </c>
      <c r="O86" s="47">
        <v>30</v>
      </c>
      <c r="P86" s="53">
        <f t="shared" si="51"/>
        <v>1.3694040484764327</v>
      </c>
      <c r="Q86" s="53">
        <f t="shared" si="52"/>
        <v>1.7907978277717891</v>
      </c>
      <c r="S86" s="33"/>
      <c r="T86" s="31"/>
      <c r="U86" s="31"/>
      <c r="V86" s="31"/>
      <c r="AD86" s="68"/>
      <c r="AW86">
        <v>15.61</v>
      </c>
      <c r="AX86" s="68" t="s">
        <v>161</v>
      </c>
      <c r="AY86">
        <v>7.19</v>
      </c>
    </row>
    <row r="87" spans="1:51" x14ac:dyDescent="0.2">
      <c r="A87" s="19" t="s">
        <v>26</v>
      </c>
      <c r="B87" s="20"/>
      <c r="C87" s="19"/>
      <c r="D87" s="19"/>
      <c r="E87" s="19"/>
      <c r="F87" s="19"/>
      <c r="G87" s="19"/>
      <c r="H87" s="26">
        <f>H78/H77</f>
        <v>53.07317908082414</v>
      </c>
      <c r="J87" s="19" t="s">
        <v>26</v>
      </c>
      <c r="K87" s="20"/>
      <c r="L87" s="19"/>
      <c r="M87" s="19"/>
      <c r="N87" s="19"/>
      <c r="O87" s="19"/>
      <c r="P87" s="19"/>
      <c r="Q87" s="26">
        <f>Q78/Q77</f>
        <v>3.9790732436472371</v>
      </c>
      <c r="S87" s="2"/>
      <c r="T87" s="31"/>
      <c r="U87" s="2"/>
      <c r="V87" s="2"/>
      <c r="AD87" s="68"/>
      <c r="AW87">
        <v>29.19</v>
      </c>
      <c r="AX87" s="68" t="s">
        <v>162</v>
      </c>
      <c r="AY87">
        <v>2.12</v>
      </c>
    </row>
    <row r="88" spans="1:51" x14ac:dyDescent="0.2">
      <c r="A88" s="21" t="s">
        <v>27</v>
      </c>
      <c r="B88" s="27"/>
      <c r="C88" s="28"/>
      <c r="D88" s="28"/>
      <c r="E88" s="28"/>
      <c r="F88" s="28"/>
      <c r="G88" s="28"/>
      <c r="H88" s="29">
        <f>H78/H76</f>
        <v>34.079854866961448</v>
      </c>
      <c r="J88" s="21" t="s">
        <v>27</v>
      </c>
      <c r="K88" s="27"/>
      <c r="L88" s="28"/>
      <c r="M88" s="28"/>
      <c r="N88" s="28"/>
      <c r="O88" s="28"/>
      <c r="P88" s="28"/>
      <c r="Q88" s="29">
        <f>Q78/Q76</f>
        <v>26.299701046337841</v>
      </c>
      <c r="S88" s="2"/>
      <c r="T88" s="31"/>
      <c r="U88" s="2"/>
      <c r="V88" s="2"/>
      <c r="AD88" s="68"/>
      <c r="AW88">
        <v>29.17</v>
      </c>
      <c r="AX88" s="68" t="s">
        <v>163</v>
      </c>
      <c r="AY88">
        <v>65.84</v>
      </c>
    </row>
    <row r="89" spans="1:51" x14ac:dyDescent="0.2">
      <c r="A89" s="30" t="s">
        <v>28</v>
      </c>
      <c r="B89" s="22"/>
      <c r="C89" s="21"/>
      <c r="D89" s="21"/>
      <c r="E89" s="21"/>
      <c r="F89" s="21"/>
      <c r="G89" s="21"/>
      <c r="H89" s="23">
        <f>H78/H83</f>
        <v>18.250971503752691</v>
      </c>
      <c r="J89" s="30" t="s">
        <v>28</v>
      </c>
      <c r="K89" s="22"/>
      <c r="L89" s="21"/>
      <c r="M89" s="21"/>
      <c r="N89" s="21"/>
      <c r="O89" s="21"/>
      <c r="P89" s="21"/>
      <c r="Q89" s="23">
        <f>Q78/Q83</f>
        <v>6.5209873550680753</v>
      </c>
      <c r="S89" s="2"/>
      <c r="T89" s="31"/>
      <c r="U89" s="2"/>
      <c r="V89" s="2"/>
      <c r="AD89" s="68"/>
      <c r="AW89">
        <v>25.66</v>
      </c>
      <c r="AX89" s="68" t="s">
        <v>164</v>
      </c>
      <c r="AY89">
        <v>59.59</v>
      </c>
    </row>
    <row r="90" spans="1:51" x14ac:dyDescent="0.2">
      <c r="S90" s="2"/>
      <c r="T90" s="2"/>
      <c r="U90" s="2"/>
      <c r="V90" s="2"/>
      <c r="AD90" s="68"/>
      <c r="AW90">
        <v>13.6</v>
      </c>
      <c r="AX90" s="68" t="s">
        <v>104</v>
      </c>
      <c r="AY90">
        <v>0</v>
      </c>
    </row>
    <row r="91" spans="1:51" ht="16" thickBot="1" x14ac:dyDescent="0.25">
      <c r="A91" s="15" t="s">
        <v>11</v>
      </c>
      <c r="B91" s="16">
        <v>5</v>
      </c>
      <c r="C91" s="15"/>
      <c r="D91" s="17"/>
      <c r="E91" s="17"/>
      <c r="F91" s="17"/>
      <c r="G91" s="18"/>
      <c r="H91" s="15"/>
      <c r="J91" s="15" t="s">
        <v>11</v>
      </c>
      <c r="K91" s="16">
        <v>11</v>
      </c>
      <c r="L91" s="15"/>
      <c r="M91" s="17"/>
      <c r="N91" s="17"/>
      <c r="O91" s="17"/>
      <c r="P91" s="18"/>
      <c r="Q91" s="15"/>
      <c r="S91" s="2"/>
      <c r="T91" s="36"/>
      <c r="V91" s="68"/>
      <c r="AD91" s="68"/>
      <c r="AW91">
        <v>13.09</v>
      </c>
      <c r="AX91" s="68" t="s">
        <v>104</v>
      </c>
      <c r="AY91">
        <v>51.73</v>
      </c>
    </row>
    <row r="92" spans="1:51" x14ac:dyDescent="0.2">
      <c r="A92" s="19" t="s">
        <v>12</v>
      </c>
      <c r="B92" s="20" t="s">
        <v>13</v>
      </c>
      <c r="C92" s="19" t="s">
        <v>14</v>
      </c>
      <c r="D92" s="19" t="s">
        <v>15</v>
      </c>
      <c r="E92" s="19" t="s">
        <v>34</v>
      </c>
      <c r="F92" s="48" t="s">
        <v>35</v>
      </c>
      <c r="G92" s="49" t="s">
        <v>36</v>
      </c>
      <c r="H92" s="50" t="s">
        <v>37</v>
      </c>
      <c r="J92" s="19" t="s">
        <v>12</v>
      </c>
      <c r="K92" s="20" t="s">
        <v>13</v>
      </c>
      <c r="L92" s="19" t="s">
        <v>14</v>
      </c>
      <c r="M92" s="19" t="s">
        <v>15</v>
      </c>
      <c r="N92" s="19" t="s">
        <v>34</v>
      </c>
      <c r="O92" s="48" t="s">
        <v>35</v>
      </c>
      <c r="P92" s="49" t="s">
        <v>36</v>
      </c>
      <c r="Q92" s="50" t="s">
        <v>37</v>
      </c>
      <c r="S92" s="2"/>
      <c r="T92" s="31"/>
      <c r="V92" s="68"/>
    </row>
    <row r="93" spans="1:51" x14ac:dyDescent="0.2">
      <c r="A93" s="21"/>
      <c r="B93" s="22"/>
      <c r="C93" s="21"/>
      <c r="D93" s="21"/>
      <c r="E93" s="21"/>
      <c r="F93" s="30"/>
      <c r="J93" s="21"/>
      <c r="K93" s="22"/>
      <c r="L93" s="21"/>
      <c r="M93" s="21"/>
      <c r="N93" s="21"/>
      <c r="O93" s="30"/>
      <c r="S93" s="2"/>
      <c r="T93" s="31"/>
      <c r="V93" s="68"/>
    </row>
    <row r="94" spans="1:51" x14ac:dyDescent="0.2">
      <c r="A94" s="21" t="s">
        <v>16</v>
      </c>
      <c r="B94">
        <v>3.1661000000000001</v>
      </c>
      <c r="C94" s="22">
        <v>3.3809999999999998</v>
      </c>
      <c r="D94" s="22">
        <f>C94-B94</f>
        <v>0.21489999999999965</v>
      </c>
      <c r="E94">
        <v>25</v>
      </c>
      <c r="F94">
        <v>12</v>
      </c>
      <c r="G94" s="51">
        <f>(E94/$B$15)/D94</f>
        <v>0.19191587720209261</v>
      </c>
      <c r="H94" s="51">
        <f>(F94/$C$15)/D94</f>
        <v>8.687082660119734E-2</v>
      </c>
      <c r="J94" s="21" t="s">
        <v>16</v>
      </c>
      <c r="K94">
        <v>3.1587000000000001</v>
      </c>
      <c r="L94" s="22">
        <v>3.4417</v>
      </c>
      <c r="M94" s="22">
        <f>L94-K94</f>
        <v>0.28299999999999992</v>
      </c>
      <c r="N94">
        <v>49.01</v>
      </c>
      <c r="O94">
        <v>23</v>
      </c>
      <c r="P94" s="51">
        <f>(N94/$H$15)/M94</f>
        <v>0.36717908657964193</v>
      </c>
      <c r="Q94" s="51">
        <f>(O94/$I$15)/M94</f>
        <v>0.25906453381263927</v>
      </c>
      <c r="T94" s="68"/>
      <c r="V94" s="68"/>
    </row>
    <row r="95" spans="1:51" x14ac:dyDescent="0.2">
      <c r="A95" s="21" t="s">
        <v>17</v>
      </c>
      <c r="B95">
        <v>3.1511</v>
      </c>
      <c r="C95">
        <v>3.3262999999999998</v>
      </c>
      <c r="D95" s="22">
        <f t="shared" ref="D95:D104" si="53">C95-B95</f>
        <v>0.1751999999999998</v>
      </c>
      <c r="E95">
        <v>20.03</v>
      </c>
      <c r="F95">
        <v>15</v>
      </c>
      <c r="G95" s="51">
        <f t="shared" ref="G95:G104" si="54">(E95/$B$15)/D95</f>
        <v>0.18860541595317704</v>
      </c>
      <c r="H95" s="51">
        <f t="shared" ref="H95:H104" si="55">(F95/$C$15)/D95</f>
        <v>0.13319449655106522</v>
      </c>
      <c r="J95" s="21" t="s">
        <v>17</v>
      </c>
      <c r="K95">
        <v>3.1574</v>
      </c>
      <c r="L95">
        <v>3.2481</v>
      </c>
      <c r="M95" s="22">
        <f t="shared" ref="M95:M104" si="56">L95-K95</f>
        <v>9.0700000000000003E-2</v>
      </c>
      <c r="N95">
        <v>24.06</v>
      </c>
      <c r="O95">
        <v>16</v>
      </c>
      <c r="P95" s="51">
        <f t="shared" ref="P95:P104" si="57">(N95/$H$15)/M95</f>
        <v>0.5624293889888704</v>
      </c>
      <c r="Q95" s="51">
        <f t="shared" ref="Q95:Q104" si="58">(O95/$I$15)/M95</f>
        <v>0.5623144667578881</v>
      </c>
      <c r="T95" s="68"/>
      <c r="V95" s="68"/>
    </row>
    <row r="96" spans="1:51" x14ac:dyDescent="0.2">
      <c r="A96" s="21" t="s">
        <v>18</v>
      </c>
      <c r="B96">
        <v>5.1094999999999997</v>
      </c>
      <c r="C96" s="22">
        <v>5.1798000000000002</v>
      </c>
      <c r="D96" s="22">
        <f t="shared" si="53"/>
        <v>7.0300000000000473E-2</v>
      </c>
      <c r="E96">
        <v>180</v>
      </c>
      <c r="F96">
        <v>167</v>
      </c>
      <c r="G96" s="51">
        <f t="shared" si="54"/>
        <v>4.2240056682397062</v>
      </c>
      <c r="H96" s="51">
        <f t="shared" si="55"/>
        <v>3.6956451947744484</v>
      </c>
      <c r="J96" s="21" t="s">
        <v>18</v>
      </c>
      <c r="K96">
        <v>5.1417000000000002</v>
      </c>
      <c r="L96" s="22">
        <v>5.1688999999999998</v>
      </c>
      <c r="M96" s="22">
        <f t="shared" si="56"/>
        <v>2.7199999999999669E-2</v>
      </c>
      <c r="N96">
        <v>170</v>
      </c>
      <c r="O96">
        <v>105</v>
      </c>
      <c r="P96" s="51">
        <f t="shared" si="57"/>
        <v>13.251336653494173</v>
      </c>
      <c r="Q96" s="51">
        <f t="shared" si="58"/>
        <v>12.305151250387897</v>
      </c>
      <c r="T96" s="68"/>
      <c r="V96" s="68"/>
    </row>
    <row r="97" spans="1:22" x14ac:dyDescent="0.2">
      <c r="A97" s="21" t="s">
        <v>19</v>
      </c>
      <c r="B97">
        <v>3.1625000000000001</v>
      </c>
      <c r="C97">
        <v>3.375</v>
      </c>
      <c r="D97" s="22">
        <f t="shared" si="53"/>
        <v>0.21249999999999991</v>
      </c>
      <c r="E97">
        <v>21</v>
      </c>
      <c r="F97">
        <v>13.82</v>
      </c>
      <c r="G97" s="51">
        <f t="shared" si="54"/>
        <v>0.16303005406594309</v>
      </c>
      <c r="H97" s="51">
        <f t="shared" si="55"/>
        <v>0.10117616925402922</v>
      </c>
      <c r="J97" s="21" t="s">
        <v>19</v>
      </c>
      <c r="K97">
        <v>3.1602000000000001</v>
      </c>
      <c r="L97">
        <v>3.3431999999999999</v>
      </c>
      <c r="M97" s="22">
        <f t="shared" si="56"/>
        <v>0.18299999999999983</v>
      </c>
      <c r="N97">
        <v>46.52</v>
      </c>
      <c r="O97">
        <v>26</v>
      </c>
      <c r="P97" s="51">
        <f t="shared" si="57"/>
        <v>0.53897458458626624</v>
      </c>
      <c r="Q97" s="51">
        <f t="shared" si="58"/>
        <v>0.45288592059714927</v>
      </c>
      <c r="T97" s="68"/>
      <c r="V97" s="68"/>
    </row>
    <row r="98" spans="1:22" x14ac:dyDescent="0.2">
      <c r="A98" s="21" t="s">
        <v>20</v>
      </c>
      <c r="B98">
        <v>3.1684000000000001</v>
      </c>
      <c r="C98">
        <v>3.3369</v>
      </c>
      <c r="D98" s="22">
        <f t="shared" si="53"/>
        <v>0.16849999999999987</v>
      </c>
      <c r="E98">
        <v>33</v>
      </c>
      <c r="F98">
        <v>17</v>
      </c>
      <c r="G98" s="51">
        <f t="shared" si="54"/>
        <v>0.32308838607811963</v>
      </c>
      <c r="H98" s="51">
        <f t="shared" si="55"/>
        <v>0.15695607854705937</v>
      </c>
      <c r="J98" s="21" t="s">
        <v>20</v>
      </c>
      <c r="K98">
        <v>3.1545000000000001</v>
      </c>
      <c r="L98">
        <v>3.2665999999999999</v>
      </c>
      <c r="M98" s="22">
        <f t="shared" si="56"/>
        <v>0.11209999999999987</v>
      </c>
      <c r="N98">
        <v>25</v>
      </c>
      <c r="O98">
        <v>27</v>
      </c>
      <c r="P98" s="51">
        <f t="shared" si="57"/>
        <v>0.47283984490612052</v>
      </c>
      <c r="Q98" s="51">
        <f t="shared" si="58"/>
        <v>0.76775864052374776</v>
      </c>
      <c r="T98" s="68"/>
      <c r="V98" s="68"/>
    </row>
    <row r="99" spans="1:22" x14ac:dyDescent="0.2">
      <c r="A99" s="21" t="s">
        <v>21</v>
      </c>
      <c r="B99">
        <v>3.1263999999999998</v>
      </c>
      <c r="C99">
        <v>3.3445</v>
      </c>
      <c r="D99" s="22">
        <f t="shared" si="53"/>
        <v>0.21810000000000018</v>
      </c>
      <c r="E99">
        <v>23</v>
      </c>
      <c r="F99">
        <v>14</v>
      </c>
      <c r="G99" s="51">
        <f t="shared" si="54"/>
        <v>0.17397205066424221</v>
      </c>
      <c r="H99" s="51">
        <f t="shared" si="55"/>
        <v>9.9862283704860805E-2</v>
      </c>
      <c r="J99" s="21" t="s">
        <v>21</v>
      </c>
      <c r="K99">
        <v>3.1564000000000001</v>
      </c>
      <c r="L99">
        <v>3.3498000000000001</v>
      </c>
      <c r="M99" s="22">
        <f t="shared" si="56"/>
        <v>0.19340000000000002</v>
      </c>
      <c r="N99">
        <v>19.52</v>
      </c>
      <c r="O99">
        <v>19</v>
      </c>
      <c r="P99" s="51">
        <f t="shared" si="57"/>
        <v>0.2139946982222983</v>
      </c>
      <c r="Q99" s="51">
        <f t="shared" si="58"/>
        <v>0.31315813099918188</v>
      </c>
      <c r="T99" s="68"/>
      <c r="V99" s="68"/>
    </row>
    <row r="100" spans="1:22" x14ac:dyDescent="0.2">
      <c r="A100" s="21" t="s">
        <v>22</v>
      </c>
      <c r="B100">
        <v>4.8162000000000003</v>
      </c>
      <c r="C100" s="22">
        <v>5.3179999999999996</v>
      </c>
      <c r="D100" s="22">
        <f t="shared" si="53"/>
        <v>0.50179999999999936</v>
      </c>
      <c r="E100">
        <v>115</v>
      </c>
      <c r="F100">
        <v>73</v>
      </c>
      <c r="G100" s="51">
        <f t="shared" si="54"/>
        <v>0.37807198335862208</v>
      </c>
      <c r="H100" s="51">
        <f t="shared" si="55"/>
        <v>0.22631916209505834</v>
      </c>
      <c r="J100" s="21" t="s">
        <v>22</v>
      </c>
      <c r="K100">
        <v>5.2211999999999996</v>
      </c>
      <c r="L100" s="22">
        <v>5.6493000000000002</v>
      </c>
      <c r="M100" s="22">
        <f t="shared" si="56"/>
        <v>0.42810000000000059</v>
      </c>
      <c r="N100">
        <v>32.520000000000003</v>
      </c>
      <c r="O100">
        <v>16</v>
      </c>
      <c r="P100" s="51">
        <f t="shared" si="57"/>
        <v>0.16105899293496836</v>
      </c>
      <c r="Q100" s="51">
        <f t="shared" si="58"/>
        <v>0.11913553406900346</v>
      </c>
      <c r="T100" s="68"/>
      <c r="V100" s="31"/>
    </row>
    <row r="101" spans="1:22" x14ac:dyDescent="0.2">
      <c r="A101" s="21" t="s">
        <v>23</v>
      </c>
      <c r="B101">
        <v>3.1295000000000002</v>
      </c>
      <c r="C101">
        <v>3.4674</v>
      </c>
      <c r="D101" s="22">
        <f t="shared" si="53"/>
        <v>0.33789999999999987</v>
      </c>
      <c r="E101">
        <v>110</v>
      </c>
      <c r="F101">
        <v>89</v>
      </c>
      <c r="G101" s="51">
        <f t="shared" si="54"/>
        <v>0.53704639493107564</v>
      </c>
      <c r="H101" s="51">
        <f t="shared" si="55"/>
        <v>0.40976129936301636</v>
      </c>
      <c r="J101" s="21" t="s">
        <v>23</v>
      </c>
      <c r="K101">
        <v>3.1667000000000001</v>
      </c>
      <c r="L101">
        <v>3.6642999999999999</v>
      </c>
      <c r="M101" s="22">
        <f t="shared" si="56"/>
        <v>0.49759999999999982</v>
      </c>
      <c r="N101">
        <v>58.01</v>
      </c>
      <c r="O101">
        <v>67</v>
      </c>
      <c r="P101" s="51">
        <f t="shared" si="57"/>
        <v>0.247173646067263</v>
      </c>
      <c r="Q101" s="51">
        <f t="shared" si="58"/>
        <v>0.42920126394707236</v>
      </c>
      <c r="T101" s="68"/>
      <c r="V101" s="31"/>
    </row>
    <row r="102" spans="1:22" x14ac:dyDescent="0.2">
      <c r="A102" s="21" t="s">
        <v>24</v>
      </c>
      <c r="B102">
        <v>3.1652</v>
      </c>
      <c r="C102">
        <v>3.3323999999999998</v>
      </c>
      <c r="D102" s="22">
        <f t="shared" si="53"/>
        <v>0.16719999999999979</v>
      </c>
      <c r="E102">
        <v>26</v>
      </c>
      <c r="F102">
        <v>9</v>
      </c>
      <c r="G102" s="51">
        <f t="shared" si="54"/>
        <v>0.25653367757870138</v>
      </c>
      <c r="H102" s="51">
        <f t="shared" si="55"/>
        <v>8.3740463381865901E-2</v>
      </c>
      <c r="J102" s="21" t="s">
        <v>24</v>
      </c>
      <c r="K102">
        <v>3.1669999999999998</v>
      </c>
      <c r="L102">
        <v>3.4083000000000001</v>
      </c>
      <c r="M102" s="22">
        <f t="shared" si="56"/>
        <v>0.24130000000000029</v>
      </c>
      <c r="N102">
        <v>25</v>
      </c>
      <c r="O102">
        <v>9</v>
      </c>
      <c r="P102" s="51">
        <f t="shared" si="57"/>
        <v>0.2196657547201657</v>
      </c>
      <c r="Q102" s="51">
        <f t="shared" si="58"/>
        <v>0.11889175798136747</v>
      </c>
      <c r="S102" s="2"/>
      <c r="T102" s="31"/>
      <c r="U102" s="31"/>
      <c r="V102" s="31"/>
    </row>
    <row r="103" spans="1:22" x14ac:dyDescent="0.2">
      <c r="A103" s="28" t="s">
        <v>31</v>
      </c>
      <c r="B103">
        <v>3.1537999999999999</v>
      </c>
      <c r="C103">
        <v>3.1608999999999998</v>
      </c>
      <c r="D103" s="22">
        <f t="shared" si="53"/>
        <v>7.0999999999998842E-3</v>
      </c>
      <c r="E103">
        <v>21</v>
      </c>
      <c r="F103">
        <v>14</v>
      </c>
      <c r="G103" s="51">
        <f t="shared" si="54"/>
        <v>4.8794206322554166</v>
      </c>
      <c r="H103" s="51">
        <f t="shared" si="55"/>
        <v>3.067600574088805</v>
      </c>
      <c r="J103" s="28" t="s">
        <v>31</v>
      </c>
      <c r="K103">
        <v>3.1606000000000001</v>
      </c>
      <c r="L103">
        <v>3.1650999999999998</v>
      </c>
      <c r="M103" s="22">
        <f t="shared" si="56"/>
        <v>4.4999999999997264E-3</v>
      </c>
      <c r="N103">
        <v>24.52</v>
      </c>
      <c r="O103">
        <v>20</v>
      </c>
      <c r="P103" s="51">
        <f>(N103/$H$15)/M103</f>
        <v>11.552809768664638</v>
      </c>
      <c r="Q103" s="51">
        <f t="shared" si="58"/>
        <v>14.167200593039878</v>
      </c>
      <c r="S103" s="2"/>
      <c r="T103" s="31"/>
      <c r="U103" s="31"/>
      <c r="V103" s="31"/>
    </row>
    <row r="104" spans="1:22" ht="16" thickBot="1" x14ac:dyDescent="0.25">
      <c r="A104" s="24" t="s">
        <v>25</v>
      </c>
      <c r="B104" s="46">
        <v>3.1644000000000001</v>
      </c>
      <c r="C104" s="47">
        <v>3.2271000000000001</v>
      </c>
      <c r="D104" s="25">
        <f t="shared" si="53"/>
        <v>6.2699999999999978E-2</v>
      </c>
      <c r="E104" s="46">
        <v>23</v>
      </c>
      <c r="F104" s="47">
        <v>24.62</v>
      </c>
      <c r="G104" s="53">
        <f t="shared" si="54"/>
        <v>0.60515636762155145</v>
      </c>
      <c r="H104" s="53">
        <f t="shared" si="55"/>
        <v>0.61087117287749226</v>
      </c>
      <c r="J104" s="24" t="s">
        <v>25</v>
      </c>
      <c r="K104" s="46">
        <v>3.1634000000000002</v>
      </c>
      <c r="L104" s="47">
        <v>3.1962000000000002</v>
      </c>
      <c r="M104" s="25">
        <f t="shared" si="56"/>
        <v>3.279999999999994E-2</v>
      </c>
      <c r="N104" s="47">
        <v>37.520000000000003</v>
      </c>
      <c r="O104" s="47">
        <v>27</v>
      </c>
      <c r="P104" s="53">
        <f t="shared" si="57"/>
        <v>2.4253178109224205</v>
      </c>
      <c r="Q104" s="53">
        <f t="shared" si="58"/>
        <v>2.6239555976436639</v>
      </c>
      <c r="S104" s="33"/>
      <c r="T104" s="31"/>
      <c r="U104" s="31"/>
      <c r="V104" s="31"/>
    </row>
    <row r="105" spans="1:22" x14ac:dyDescent="0.2">
      <c r="A105" s="19" t="s">
        <v>26</v>
      </c>
      <c r="B105" s="20"/>
      <c r="C105" s="19"/>
      <c r="D105" s="19"/>
      <c r="E105" s="19"/>
      <c r="F105" s="19"/>
      <c r="G105" s="19"/>
      <c r="H105" s="26">
        <f>H96/H95</f>
        <v>27.746230440967064</v>
      </c>
      <c r="J105" s="19" t="s">
        <v>26</v>
      </c>
      <c r="K105" s="20"/>
      <c r="L105" s="19"/>
      <c r="M105" s="19"/>
      <c r="N105" s="19"/>
      <c r="O105" s="19"/>
      <c r="P105" s="19"/>
      <c r="Q105" s="26">
        <f>Q96/Q95</f>
        <v>21.883042279412035</v>
      </c>
      <c r="S105" s="2"/>
      <c r="T105" s="31"/>
      <c r="U105" s="2"/>
      <c r="V105" s="2"/>
    </row>
    <row r="106" spans="1:22" x14ac:dyDescent="0.2">
      <c r="A106" s="21" t="s">
        <v>27</v>
      </c>
      <c r="B106" s="27"/>
      <c r="C106" s="28"/>
      <c r="D106" s="28"/>
      <c r="E106" s="28"/>
      <c r="F106" s="28"/>
      <c r="G106" s="28"/>
      <c r="H106" s="29">
        <f>H96/H94</f>
        <v>42.541844476054649</v>
      </c>
      <c r="J106" s="21" t="s">
        <v>27</v>
      </c>
      <c r="K106" s="27"/>
      <c r="L106" s="28"/>
      <c r="M106" s="28"/>
      <c r="N106" s="28"/>
      <c r="O106" s="28"/>
      <c r="P106" s="28"/>
      <c r="Q106" s="29">
        <f>Q96/Q94</f>
        <v>47.498401534527424</v>
      </c>
      <c r="S106" s="2"/>
      <c r="T106" s="31"/>
      <c r="U106" s="2"/>
      <c r="V106" s="2"/>
    </row>
    <row r="107" spans="1:22" x14ac:dyDescent="0.2">
      <c r="A107" s="30" t="s">
        <v>28</v>
      </c>
      <c r="B107" s="22"/>
      <c r="C107" s="21"/>
      <c r="D107" s="21"/>
      <c r="E107" s="21"/>
      <c r="F107" s="21"/>
      <c r="G107" s="21"/>
      <c r="H107" s="23">
        <f>H96/H101</f>
        <v>9.0190196109769669</v>
      </c>
      <c r="J107" s="30" t="s">
        <v>28</v>
      </c>
      <c r="K107" s="22"/>
      <c r="L107" s="21"/>
      <c r="M107" s="21"/>
      <c r="N107" s="21"/>
      <c r="O107" s="21"/>
      <c r="P107" s="21"/>
      <c r="Q107" s="23">
        <f>Q96/Q101</f>
        <v>28.669885864794022</v>
      </c>
      <c r="S107" s="2"/>
      <c r="U107" s="68"/>
    </row>
    <row r="108" spans="1:22" x14ac:dyDescent="0.2">
      <c r="K108" s="31"/>
      <c r="L108" s="31"/>
      <c r="M108" s="31"/>
      <c r="N108" s="31"/>
      <c r="O108" s="31"/>
      <c r="P108" s="2"/>
      <c r="Q108" s="32"/>
      <c r="S108" s="2"/>
      <c r="U108" s="68"/>
    </row>
    <row r="109" spans="1:22" ht="16" thickBot="1" x14ac:dyDescent="0.25">
      <c r="A109" s="15" t="s">
        <v>11</v>
      </c>
      <c r="B109" s="16">
        <v>6</v>
      </c>
      <c r="C109" s="15"/>
      <c r="D109" s="17"/>
      <c r="E109" s="17"/>
      <c r="F109" s="17"/>
      <c r="G109" s="18"/>
      <c r="H109" s="15"/>
      <c r="I109" s="2"/>
      <c r="J109" s="15" t="s">
        <v>11</v>
      </c>
      <c r="K109" s="16">
        <v>12</v>
      </c>
      <c r="L109" s="15"/>
      <c r="M109" s="17"/>
      <c r="N109" s="17"/>
      <c r="O109" s="17"/>
      <c r="P109" s="18"/>
      <c r="Q109" s="15"/>
      <c r="S109" s="2"/>
      <c r="U109" s="68"/>
    </row>
    <row r="110" spans="1:22" x14ac:dyDescent="0.2">
      <c r="A110" s="19" t="s">
        <v>12</v>
      </c>
      <c r="B110" s="20" t="s">
        <v>13</v>
      </c>
      <c r="C110" s="19" t="s">
        <v>14</v>
      </c>
      <c r="D110" s="19" t="s">
        <v>15</v>
      </c>
      <c r="E110" s="19" t="s">
        <v>34</v>
      </c>
      <c r="F110" s="48" t="s">
        <v>35</v>
      </c>
      <c r="G110" s="49" t="s">
        <v>36</v>
      </c>
      <c r="H110" s="50" t="s">
        <v>37</v>
      </c>
      <c r="J110" s="19" t="s">
        <v>12</v>
      </c>
      <c r="K110" s="20" t="s">
        <v>13</v>
      </c>
      <c r="L110" s="19" t="s">
        <v>14</v>
      </c>
      <c r="M110" s="19" t="s">
        <v>15</v>
      </c>
      <c r="N110" s="19" t="s">
        <v>34</v>
      </c>
      <c r="O110" s="48" t="s">
        <v>35</v>
      </c>
      <c r="P110" s="49" t="s">
        <v>36</v>
      </c>
      <c r="Q110" s="50" t="s">
        <v>37</v>
      </c>
      <c r="S110" s="2"/>
      <c r="U110" s="68"/>
    </row>
    <row r="111" spans="1:22" x14ac:dyDescent="0.2">
      <c r="A111" s="21"/>
      <c r="B111" s="22"/>
      <c r="C111" s="21"/>
      <c r="D111" s="21"/>
      <c r="E111" s="21"/>
      <c r="F111" s="30"/>
      <c r="J111" s="21"/>
      <c r="K111" s="22"/>
      <c r="L111" s="21"/>
      <c r="M111" s="21"/>
      <c r="N111" s="21"/>
      <c r="O111" s="30"/>
      <c r="S111" s="2"/>
      <c r="U111" s="68"/>
    </row>
    <row r="112" spans="1:22" x14ac:dyDescent="0.2">
      <c r="A112" s="21" t="s">
        <v>16</v>
      </c>
      <c r="B112">
        <v>3.1400999999999999</v>
      </c>
      <c r="C112" s="22">
        <v>3.3898999999999999</v>
      </c>
      <c r="D112" s="22">
        <f>C112-B112</f>
        <v>0.24980000000000002</v>
      </c>
      <c r="E112" s="54">
        <v>20.52</v>
      </c>
      <c r="F112" s="55">
        <v>14</v>
      </c>
      <c r="G112" s="51">
        <f>(E112/$B$15)/D112</f>
        <v>0.13551651812012361</v>
      </c>
      <c r="H112" s="51">
        <f>(F112/$C$15)/D112</f>
        <v>8.7189607990513049E-2</v>
      </c>
      <c r="J112" s="21" t="s">
        <v>16</v>
      </c>
      <c r="K112">
        <v>3.1699000000000002</v>
      </c>
      <c r="L112" s="22">
        <v>3.5211000000000001</v>
      </c>
      <c r="M112" s="22">
        <f>L112-K112</f>
        <v>0.35119999999999996</v>
      </c>
      <c r="N112">
        <v>55</v>
      </c>
      <c r="O112">
        <v>23</v>
      </c>
      <c r="P112" s="51">
        <f>(N112/$H$15)/M112</f>
        <v>0.33203804826522587</v>
      </c>
      <c r="Q112" s="51">
        <f>(O112/$I$15)/M112</f>
        <v>0.20875644381827138</v>
      </c>
      <c r="S112" s="2"/>
      <c r="U112" s="68"/>
    </row>
    <row r="113" spans="1:22" x14ac:dyDescent="0.2">
      <c r="A113" s="21" t="s">
        <v>17</v>
      </c>
      <c r="B113">
        <v>3.1556000000000002</v>
      </c>
      <c r="C113">
        <v>3.2313000000000001</v>
      </c>
      <c r="D113" s="22">
        <f t="shared" ref="D113:D122" si="59">C113-B113</f>
        <v>7.5699999999999878E-2</v>
      </c>
      <c r="E113" s="56">
        <v>40.520000000000003</v>
      </c>
      <c r="F113" s="2">
        <v>38</v>
      </c>
      <c r="G113" s="51">
        <f t="shared" ref="G113:G122" si="60">(E113/$B$15)/D113</f>
        <v>0.88304100178323253</v>
      </c>
      <c r="H113" s="51">
        <f t="shared" ref="H113:H122" si="61">(F113/$C$15)/D113</f>
        <v>0.78093851187879548</v>
      </c>
      <c r="J113" s="21" t="s">
        <v>17</v>
      </c>
      <c r="K113">
        <v>3.1560999999999999</v>
      </c>
      <c r="L113">
        <v>3.2437999999999998</v>
      </c>
      <c r="M113" s="22">
        <f t="shared" ref="M113:M122" si="62">L113-K113</f>
        <v>8.7699999999999889E-2</v>
      </c>
      <c r="N113">
        <v>18</v>
      </c>
      <c r="O113">
        <v>17</v>
      </c>
      <c r="P113" s="51">
        <f t="shared" ref="P113:P122" si="63">(N113/$H$15)/M113</f>
        <v>0.43516362100413691</v>
      </c>
      <c r="Q113" s="51">
        <f t="shared" ref="Q113:Q122" si="64">(O113/$I$15)/M113</f>
        <v>0.6178967191376773</v>
      </c>
      <c r="S113" s="2"/>
      <c r="U113" s="68"/>
    </row>
    <row r="114" spans="1:22" x14ac:dyDescent="0.2">
      <c r="A114" s="21" t="s">
        <v>18</v>
      </c>
      <c r="B114">
        <v>5.0387000000000004</v>
      </c>
      <c r="C114" s="22">
        <v>5.0708000000000002</v>
      </c>
      <c r="D114" s="22">
        <f t="shared" si="59"/>
        <v>3.2099999999999795E-2</v>
      </c>
      <c r="E114" s="56">
        <v>276.01</v>
      </c>
      <c r="F114" s="2">
        <v>229</v>
      </c>
      <c r="G114" s="51">
        <f t="shared" si="60"/>
        <v>14.184926731690416</v>
      </c>
      <c r="H114" s="51">
        <f t="shared" si="61"/>
        <v>11.098379558101778</v>
      </c>
      <c r="J114" s="21" t="s">
        <v>18</v>
      </c>
      <c r="K114">
        <v>5.0644999999999998</v>
      </c>
      <c r="L114" s="22">
        <v>5.1368</v>
      </c>
      <c r="M114" s="22">
        <f t="shared" si="62"/>
        <v>7.2300000000000253E-2</v>
      </c>
      <c r="N114">
        <v>182.01</v>
      </c>
      <c r="O114">
        <v>106.82</v>
      </c>
      <c r="P114" s="51">
        <f t="shared" si="63"/>
        <v>5.3374844465890714</v>
      </c>
      <c r="Q114" s="51">
        <f t="shared" si="64"/>
        <v>4.7095654585531816</v>
      </c>
      <c r="S114" s="2"/>
      <c r="U114" s="68"/>
    </row>
    <row r="115" spans="1:22" x14ac:dyDescent="0.2">
      <c r="A115" s="21" t="s">
        <v>19</v>
      </c>
      <c r="B115">
        <v>3.1570999999999998</v>
      </c>
      <c r="C115">
        <v>3.3134999999999999</v>
      </c>
      <c r="D115" s="22">
        <f t="shared" si="59"/>
        <v>0.15640000000000009</v>
      </c>
      <c r="E115" s="56">
        <v>26</v>
      </c>
      <c r="F115" s="2">
        <v>14.62</v>
      </c>
      <c r="G115" s="51">
        <f t="shared" si="60"/>
        <v>0.27424827935523521</v>
      </c>
      <c r="H115" s="51">
        <f t="shared" si="61"/>
        <v>0.14542522597349322</v>
      </c>
      <c r="J115" s="21" t="s">
        <v>19</v>
      </c>
      <c r="K115">
        <v>3.1654</v>
      </c>
      <c r="L115">
        <v>3.3523999999999998</v>
      </c>
      <c r="M115" s="22">
        <f t="shared" si="62"/>
        <v>0.18699999999999983</v>
      </c>
      <c r="N115">
        <v>23.49</v>
      </c>
      <c r="O115">
        <v>17</v>
      </c>
      <c r="P115" s="51">
        <f t="shared" si="63"/>
        <v>0.26633060790637397</v>
      </c>
      <c r="Q115" s="51">
        <f t="shared" si="64"/>
        <v>0.28978364849398014</v>
      </c>
      <c r="S115" s="2"/>
      <c r="T115" s="31"/>
      <c r="U115" s="31"/>
      <c r="V115" s="31"/>
    </row>
    <row r="116" spans="1:22" x14ac:dyDescent="0.2">
      <c r="A116" s="21" t="s">
        <v>20</v>
      </c>
      <c r="B116">
        <v>3.149</v>
      </c>
      <c r="C116">
        <v>3.2879</v>
      </c>
      <c r="D116" s="22">
        <f t="shared" si="59"/>
        <v>0.13890000000000002</v>
      </c>
      <c r="E116" s="56">
        <v>18</v>
      </c>
      <c r="F116" s="2">
        <v>20.82</v>
      </c>
      <c r="G116" s="51">
        <f t="shared" si="60"/>
        <v>0.21378516809017517</v>
      </c>
      <c r="H116" s="51">
        <f t="shared" si="61"/>
        <v>0.23318875453201063</v>
      </c>
      <c r="J116" s="21" t="s">
        <v>20</v>
      </c>
      <c r="K116">
        <v>3.1511999999999998</v>
      </c>
      <c r="L116">
        <v>3.2751000000000001</v>
      </c>
      <c r="M116" s="22">
        <f t="shared" si="62"/>
        <v>0.12390000000000034</v>
      </c>
      <c r="N116">
        <v>29</v>
      </c>
      <c r="O116">
        <v>28</v>
      </c>
      <c r="P116" s="51">
        <f t="shared" si="63"/>
        <v>0.49625667532051693</v>
      </c>
      <c r="Q116" s="51">
        <f t="shared" si="64"/>
        <v>0.72036613184943954</v>
      </c>
      <c r="S116" s="2"/>
      <c r="T116" s="31"/>
      <c r="U116" s="31"/>
      <c r="V116" s="31"/>
    </row>
    <row r="117" spans="1:22" x14ac:dyDescent="0.2">
      <c r="A117" s="21" t="s">
        <v>21</v>
      </c>
      <c r="B117">
        <v>3.1962000000000002</v>
      </c>
      <c r="C117">
        <v>3.423</v>
      </c>
      <c r="D117" s="22">
        <f t="shared" si="59"/>
        <v>0.22679999999999989</v>
      </c>
      <c r="E117" s="56">
        <v>19</v>
      </c>
      <c r="F117" s="2">
        <v>13</v>
      </c>
      <c r="G117" s="51">
        <f t="shared" si="60"/>
        <v>0.13820312490367961</v>
      </c>
      <c r="H117" s="51">
        <f t="shared" si="61"/>
        <v>8.9172188519901802E-2</v>
      </c>
      <c r="J117" s="21" t="s">
        <v>21</v>
      </c>
      <c r="K117">
        <v>3.16</v>
      </c>
      <c r="L117">
        <v>3.3681999999999999</v>
      </c>
      <c r="M117" s="22">
        <f t="shared" si="62"/>
        <v>0.20819999999999972</v>
      </c>
      <c r="N117">
        <v>24</v>
      </c>
      <c r="O117">
        <v>16</v>
      </c>
      <c r="P117" s="51">
        <f t="shared" si="63"/>
        <v>0.24440505643331928</v>
      </c>
      <c r="Q117" s="51">
        <f t="shared" si="64"/>
        <v>0.24496600449058847</v>
      </c>
      <c r="S117" s="2"/>
      <c r="T117" s="35"/>
      <c r="U117" s="35"/>
      <c r="V117" s="35"/>
    </row>
    <row r="118" spans="1:22" x14ac:dyDescent="0.2">
      <c r="A118" s="21" t="s">
        <v>22</v>
      </c>
      <c r="B118">
        <v>4.8334999999999999</v>
      </c>
      <c r="C118" s="22">
        <v>5.2946999999999997</v>
      </c>
      <c r="D118" s="22">
        <f t="shared" si="59"/>
        <v>0.46119999999999983</v>
      </c>
      <c r="E118" s="56">
        <v>74.489999999999995</v>
      </c>
      <c r="F118" s="2">
        <v>47</v>
      </c>
      <c r="G118" s="51">
        <f t="shared" si="60"/>
        <v>0.26645016154199924</v>
      </c>
      <c r="H118" s="51">
        <f t="shared" si="61"/>
        <v>0.15853957247760778</v>
      </c>
      <c r="J118" s="21" t="s">
        <v>22</v>
      </c>
      <c r="K118">
        <v>5.2965</v>
      </c>
      <c r="L118" s="22">
        <v>5.7530000000000001</v>
      </c>
      <c r="M118" s="22">
        <f t="shared" si="62"/>
        <v>0.45650000000000013</v>
      </c>
      <c r="N118">
        <v>45.53</v>
      </c>
      <c r="O118">
        <v>37</v>
      </c>
      <c r="P118" s="51">
        <f t="shared" si="63"/>
        <v>0.21146404655722487</v>
      </c>
      <c r="Q118" s="51">
        <f t="shared" si="64"/>
        <v>0.25836132516330723</v>
      </c>
      <c r="S118" s="2"/>
      <c r="T118" s="31"/>
      <c r="U118" s="31"/>
      <c r="V118" s="31"/>
    </row>
    <row r="119" spans="1:22" x14ac:dyDescent="0.2">
      <c r="A119" s="21" t="s">
        <v>23</v>
      </c>
      <c r="B119">
        <v>3.1404999999999998</v>
      </c>
      <c r="C119">
        <v>3.6553</v>
      </c>
      <c r="D119" s="22">
        <f t="shared" si="59"/>
        <v>0.51480000000000015</v>
      </c>
      <c r="E119" s="56">
        <v>118.52</v>
      </c>
      <c r="F119" s="2">
        <v>96</v>
      </c>
      <c r="G119" s="51">
        <f t="shared" si="60"/>
        <v>0.37980477177246891</v>
      </c>
      <c r="H119" s="51">
        <f t="shared" si="61"/>
        <v>0.29010941160213322</v>
      </c>
      <c r="J119" s="21" t="s">
        <v>23</v>
      </c>
      <c r="K119">
        <v>3.17</v>
      </c>
      <c r="L119">
        <v>3.5261</v>
      </c>
      <c r="M119" s="22">
        <f t="shared" si="62"/>
        <v>0.35610000000000008</v>
      </c>
      <c r="N119">
        <v>40</v>
      </c>
      <c r="O119">
        <v>18</v>
      </c>
      <c r="P119" s="51">
        <f t="shared" si="63"/>
        <v>0.23815937821500044</v>
      </c>
      <c r="Q119" s="51">
        <f t="shared" si="64"/>
        <v>0.16112654423422634</v>
      </c>
      <c r="S119" s="2"/>
      <c r="T119" s="31"/>
      <c r="U119" s="31"/>
      <c r="V119" s="31"/>
    </row>
    <row r="120" spans="1:22" x14ac:dyDescent="0.2">
      <c r="A120" s="21" t="s">
        <v>24</v>
      </c>
      <c r="B120">
        <v>3.1612</v>
      </c>
      <c r="C120">
        <v>3.2831999999999999</v>
      </c>
      <c r="D120" s="22">
        <f t="shared" si="59"/>
        <v>0.12199999999999989</v>
      </c>
      <c r="E120" s="56">
        <v>25</v>
      </c>
      <c r="F120" s="2">
        <v>14</v>
      </c>
      <c r="G120" s="51">
        <f t="shared" si="60"/>
        <v>0.33805509844860387</v>
      </c>
      <c r="H120" s="51">
        <f t="shared" si="61"/>
        <v>0.17852429570516543</v>
      </c>
      <c r="J120" s="21" t="s">
        <v>24</v>
      </c>
      <c r="K120">
        <v>3.1690999999999998</v>
      </c>
      <c r="L120">
        <v>3.3119999999999998</v>
      </c>
      <c r="M120" s="22">
        <f t="shared" si="62"/>
        <v>0.14290000000000003</v>
      </c>
      <c r="N120">
        <v>26.52</v>
      </c>
      <c r="O120">
        <v>16.82</v>
      </c>
      <c r="P120" s="51">
        <f t="shared" si="63"/>
        <v>0.3934784582792567</v>
      </c>
      <c r="Q120" s="51">
        <f t="shared" si="64"/>
        <v>0.37519783515994498</v>
      </c>
      <c r="S120" s="2"/>
      <c r="T120" s="31"/>
      <c r="U120" s="31"/>
      <c r="V120" s="31"/>
    </row>
    <row r="121" spans="1:22" x14ac:dyDescent="0.2">
      <c r="A121" s="28" t="s">
        <v>31</v>
      </c>
      <c r="B121">
        <v>3.1415000000000002</v>
      </c>
      <c r="C121">
        <v>3.1476999999999999</v>
      </c>
      <c r="D121" s="22">
        <f t="shared" si="59"/>
        <v>6.1999999999997613E-3</v>
      </c>
      <c r="E121" s="56">
        <v>26</v>
      </c>
      <c r="F121" s="2">
        <v>8</v>
      </c>
      <c r="G121" s="51">
        <f t="shared" si="60"/>
        <v>6.918134014703301</v>
      </c>
      <c r="H121" s="51">
        <f t="shared" si="61"/>
        <v>2.0073699609245161</v>
      </c>
      <c r="J121" s="28" t="s">
        <v>31</v>
      </c>
      <c r="K121">
        <v>3.1598000000000002</v>
      </c>
      <c r="L121">
        <v>3.1656</v>
      </c>
      <c r="M121" s="22">
        <f t="shared" si="62"/>
        <v>5.7999999999998053E-3</v>
      </c>
      <c r="N121">
        <v>18</v>
      </c>
      <c r="O121">
        <v>12</v>
      </c>
      <c r="P121" s="51">
        <f>(N121/$H$15)/M121</f>
        <v>6.5799740624248342</v>
      </c>
      <c r="Q121" s="51">
        <f>(O121/$I$15)/M121</f>
        <v>6.5950761381390732</v>
      </c>
      <c r="S121" s="2"/>
      <c r="T121" s="31"/>
      <c r="U121" s="31"/>
      <c r="V121" s="31"/>
    </row>
    <row r="122" spans="1:22" ht="16" thickBot="1" x14ac:dyDescent="0.25">
      <c r="A122" s="24" t="s">
        <v>25</v>
      </c>
      <c r="B122" s="46">
        <v>3.1516999999999999</v>
      </c>
      <c r="C122" s="47">
        <v>3.1926000000000001</v>
      </c>
      <c r="D122" s="25">
        <f t="shared" si="59"/>
        <v>4.0900000000000158E-2</v>
      </c>
      <c r="E122" s="46">
        <v>24</v>
      </c>
      <c r="F122" s="47">
        <v>19</v>
      </c>
      <c r="G122" s="53">
        <f t="shared" si="60"/>
        <v>0.96804433081418817</v>
      </c>
      <c r="H122" s="53">
        <f t="shared" si="61"/>
        <v>0.72270226588294006</v>
      </c>
      <c r="J122" s="24" t="s">
        <v>25</v>
      </c>
      <c r="K122" s="46">
        <v>3.1656</v>
      </c>
      <c r="L122" s="47">
        <v>3.2039</v>
      </c>
      <c r="M122" s="25">
        <f t="shared" si="62"/>
        <v>3.8300000000000001E-2</v>
      </c>
      <c r="N122" s="47">
        <v>26.52</v>
      </c>
      <c r="O122" s="47">
        <v>12</v>
      </c>
      <c r="P122" s="53">
        <f t="shared" si="63"/>
        <v>1.4680958665301773</v>
      </c>
      <c r="Q122" s="53">
        <f t="shared" si="64"/>
        <v>0.99873215668943438</v>
      </c>
      <c r="S122" s="33"/>
      <c r="T122" s="31"/>
      <c r="U122" s="31"/>
      <c r="V122" s="31"/>
    </row>
    <row r="123" spans="1:22" x14ac:dyDescent="0.2">
      <c r="A123" s="19" t="s">
        <v>26</v>
      </c>
      <c r="B123" s="20"/>
      <c r="C123" s="19"/>
      <c r="D123" s="19"/>
      <c r="E123" s="19"/>
      <c r="F123" s="19"/>
      <c r="G123" s="19"/>
      <c r="H123" s="26">
        <f>H114/H113</f>
        <v>14.211592064272899</v>
      </c>
      <c r="J123" s="19" t="s">
        <v>26</v>
      </c>
      <c r="K123" s="20"/>
      <c r="L123" s="19"/>
      <c r="M123" s="19"/>
      <c r="N123" s="19"/>
      <c r="O123" s="19"/>
      <c r="P123" s="19"/>
      <c r="Q123" s="26">
        <f>Q114/Q113</f>
        <v>7.6219298673826019</v>
      </c>
      <c r="S123" s="2"/>
      <c r="T123" s="31"/>
      <c r="U123" s="2"/>
      <c r="V123" s="2"/>
    </row>
    <row r="124" spans="1:22" x14ac:dyDescent="0.2">
      <c r="A124" s="21" t="s">
        <v>27</v>
      </c>
      <c r="B124" s="27"/>
      <c r="C124" s="28"/>
      <c r="D124" s="28"/>
      <c r="E124" s="28"/>
      <c r="F124" s="28"/>
      <c r="G124" s="28"/>
      <c r="H124" s="29">
        <f>H114/H112</f>
        <v>127.29016466399726</v>
      </c>
      <c r="J124" s="21" t="s">
        <v>27</v>
      </c>
      <c r="K124" s="27"/>
      <c r="L124" s="28"/>
      <c r="M124" s="28"/>
      <c r="N124" s="28"/>
      <c r="O124" s="28"/>
      <c r="P124" s="28"/>
      <c r="Q124" s="29">
        <f>Q114/Q112</f>
        <v>22.56009621745136</v>
      </c>
      <c r="S124" s="2"/>
      <c r="T124" s="31"/>
      <c r="U124" s="2"/>
      <c r="V124" s="2"/>
    </row>
    <row r="125" spans="1:22" x14ac:dyDescent="0.2">
      <c r="A125" s="30" t="s">
        <v>28</v>
      </c>
      <c r="B125" s="22"/>
      <c r="C125" s="21"/>
      <c r="D125" s="21"/>
      <c r="E125" s="21"/>
      <c r="F125" s="21"/>
      <c r="G125" s="21"/>
      <c r="H125" s="23">
        <f>H114/H119</f>
        <v>38.255841121495592</v>
      </c>
      <c r="J125" s="30" t="s">
        <v>28</v>
      </c>
      <c r="K125" s="22"/>
      <c r="L125" s="21"/>
      <c r="M125" s="21"/>
      <c r="N125" s="21"/>
      <c r="O125" s="21"/>
      <c r="P125" s="21"/>
      <c r="Q125" s="23">
        <f>Q114/Q119</f>
        <v>29.228985707699305</v>
      </c>
      <c r="S125" s="2"/>
      <c r="T125" s="31"/>
      <c r="U125" s="2"/>
      <c r="V125" s="2"/>
    </row>
    <row r="126" spans="1:22" x14ac:dyDescent="0.2">
      <c r="S126" s="2"/>
      <c r="T126" s="2"/>
      <c r="U126" s="2"/>
      <c r="V126" s="2"/>
    </row>
    <row r="127" spans="1:22" x14ac:dyDescent="0.2">
      <c r="S127" s="2"/>
      <c r="T127" s="2"/>
      <c r="U127" s="2"/>
      <c r="V127" s="2"/>
    </row>
    <row r="128" spans="1:22" x14ac:dyDescent="0.2">
      <c r="B128" s="31"/>
      <c r="C128" s="31"/>
      <c r="D128" s="31"/>
      <c r="E128" s="31"/>
      <c r="F128" s="31"/>
      <c r="G128" s="2"/>
      <c r="H128" s="32"/>
      <c r="S128" s="2"/>
      <c r="T128" s="2"/>
      <c r="U128" s="2"/>
      <c r="V128" s="2"/>
    </row>
    <row r="129" spans="19:22" x14ac:dyDescent="0.2">
      <c r="S129" s="2"/>
      <c r="T129" s="2"/>
      <c r="U129" s="2"/>
      <c r="V129" s="2"/>
    </row>
    <row r="130" spans="19:22" x14ac:dyDescent="0.2">
      <c r="S130" s="2"/>
      <c r="T130" s="2"/>
      <c r="U130" s="2"/>
      <c r="V130" s="2"/>
    </row>
    <row r="131" spans="19:22" x14ac:dyDescent="0.2">
      <c r="S131" s="2"/>
      <c r="T131" s="2"/>
      <c r="U131" s="2"/>
      <c r="V131" s="2"/>
    </row>
    <row r="132" spans="19:22" x14ac:dyDescent="0.2">
      <c r="S132" s="2"/>
      <c r="T132" s="2"/>
      <c r="U132" s="2"/>
      <c r="V132" s="2"/>
    </row>
    <row r="133" spans="19:22" x14ac:dyDescent="0.2">
      <c r="S133" s="2"/>
      <c r="T133" s="2"/>
      <c r="U133" s="2"/>
      <c r="V133" s="2"/>
    </row>
    <row r="134" spans="19:22" x14ac:dyDescent="0.2">
      <c r="S134" s="2"/>
      <c r="T134" s="2"/>
      <c r="U134" s="2"/>
      <c r="V134" s="2"/>
    </row>
    <row r="135" spans="19:22" x14ac:dyDescent="0.2">
      <c r="S135" s="2"/>
      <c r="T135" s="2"/>
      <c r="U135" s="2"/>
      <c r="V135" s="2"/>
    </row>
    <row r="136" spans="19:22" x14ac:dyDescent="0.2">
      <c r="S136" s="2"/>
      <c r="T136" s="2"/>
      <c r="U136" s="2"/>
      <c r="V136" s="2"/>
    </row>
    <row r="137" spans="19:22" x14ac:dyDescent="0.2">
      <c r="S137" s="2"/>
      <c r="T137" s="2"/>
      <c r="U137" s="2"/>
      <c r="V137" s="2"/>
    </row>
    <row r="138" spans="19:22" x14ac:dyDescent="0.2">
      <c r="S138" s="2"/>
      <c r="T138" s="2"/>
      <c r="U138" s="2"/>
      <c r="V138" s="2"/>
    </row>
    <row r="139" spans="19:22" x14ac:dyDescent="0.2">
      <c r="S139" s="2"/>
      <c r="T139" s="2"/>
      <c r="U139" s="2"/>
      <c r="V139" s="2"/>
    </row>
    <row r="140" spans="19:22" x14ac:dyDescent="0.2">
      <c r="S140" s="2"/>
      <c r="T140" s="2"/>
      <c r="U140" s="2"/>
      <c r="V140" s="2"/>
    </row>
    <row r="141" spans="19:22" x14ac:dyDescent="0.2">
      <c r="S141" s="2"/>
      <c r="T141" s="2"/>
      <c r="U141" s="2"/>
      <c r="V141" s="2"/>
    </row>
    <row r="142" spans="19:22" x14ac:dyDescent="0.2">
      <c r="S142" s="2"/>
      <c r="T142" s="2"/>
      <c r="U142" s="2"/>
      <c r="V142" s="2"/>
    </row>
    <row r="143" spans="19:22" x14ac:dyDescent="0.2">
      <c r="S143" s="2"/>
      <c r="T143" s="2"/>
      <c r="U143" s="2"/>
      <c r="V143" s="2"/>
    </row>
    <row r="144" spans="19:22" x14ac:dyDescent="0.2">
      <c r="S144" s="2"/>
      <c r="T144" s="2"/>
      <c r="U144" s="2"/>
      <c r="V144" s="2"/>
    </row>
    <row r="145" spans="19:22" x14ac:dyDescent="0.2">
      <c r="S145" s="2"/>
      <c r="T145" s="2"/>
      <c r="U145" s="2"/>
      <c r="V145" s="2"/>
    </row>
    <row r="146" spans="19:22" x14ac:dyDescent="0.2">
      <c r="S146" s="2"/>
      <c r="T146" s="2"/>
      <c r="U146" s="2"/>
      <c r="V146" s="2"/>
    </row>
    <row r="147" spans="19:22" x14ac:dyDescent="0.2">
      <c r="S147" s="2"/>
      <c r="T147" s="2"/>
      <c r="U147" s="2"/>
      <c r="V147" s="2"/>
    </row>
    <row r="148" spans="19:22" x14ac:dyDescent="0.2">
      <c r="S148" s="2"/>
      <c r="T148" s="2"/>
      <c r="U148" s="2"/>
      <c r="V148" s="2"/>
    </row>
    <row r="149" spans="19:22" x14ac:dyDescent="0.2">
      <c r="S149" s="2"/>
      <c r="T149" s="2"/>
      <c r="U149" s="2"/>
      <c r="V149" s="2"/>
    </row>
    <row r="150" spans="19:22" x14ac:dyDescent="0.2">
      <c r="S150" s="2"/>
      <c r="T150" s="2"/>
      <c r="U150" s="2"/>
      <c r="V150" s="2"/>
    </row>
    <row r="151" spans="19:22" x14ac:dyDescent="0.2">
      <c r="S151" s="2"/>
      <c r="T151" s="2"/>
      <c r="U151" s="2"/>
      <c r="V151" s="2"/>
    </row>
    <row r="152" spans="19:22" x14ac:dyDescent="0.2">
      <c r="S152" s="2"/>
      <c r="T152" s="2"/>
      <c r="U152" s="2"/>
      <c r="V152" s="2"/>
    </row>
    <row r="153" spans="19:22" x14ac:dyDescent="0.2">
      <c r="S153" s="2"/>
      <c r="T153" s="2"/>
      <c r="U153" s="2"/>
      <c r="V153" s="2"/>
    </row>
    <row r="154" spans="19:22" x14ac:dyDescent="0.2">
      <c r="S154" s="2"/>
      <c r="T154" s="2"/>
      <c r="U154" s="2"/>
      <c r="V154" s="2"/>
    </row>
    <row r="155" spans="19:22" x14ac:dyDescent="0.2">
      <c r="S155" s="2"/>
      <c r="T155" s="2"/>
      <c r="U155" s="2"/>
      <c r="V155" s="2"/>
    </row>
    <row r="156" spans="19:22" x14ac:dyDescent="0.2">
      <c r="S156" s="2"/>
      <c r="T156" s="2"/>
      <c r="U156" s="2"/>
      <c r="V156" s="2"/>
    </row>
    <row r="157" spans="19:22" x14ac:dyDescent="0.2">
      <c r="S157" s="2"/>
      <c r="T157" s="2"/>
      <c r="U157" s="2"/>
      <c r="V157" s="2"/>
    </row>
    <row r="158" spans="19:22" x14ac:dyDescent="0.2">
      <c r="S158" s="2"/>
      <c r="T158" s="2"/>
      <c r="U158" s="2"/>
      <c r="V158" s="2"/>
    </row>
    <row r="159" spans="19:22" x14ac:dyDescent="0.2">
      <c r="S159" s="2"/>
      <c r="T159" s="2"/>
      <c r="U159" s="2"/>
      <c r="V159" s="2"/>
    </row>
    <row r="160" spans="19:22" x14ac:dyDescent="0.2">
      <c r="S160" s="2"/>
      <c r="T160" s="2"/>
      <c r="U160" s="2"/>
      <c r="V160" s="2"/>
    </row>
    <row r="161" spans="19:22" x14ac:dyDescent="0.2">
      <c r="S161" s="2"/>
      <c r="T161" s="2"/>
      <c r="U161" s="2"/>
      <c r="V161" s="2"/>
    </row>
    <row r="162" spans="19:22" x14ac:dyDescent="0.2">
      <c r="S162" s="2"/>
      <c r="T162" s="2"/>
      <c r="U162" s="2"/>
      <c r="V162" s="2"/>
    </row>
    <row r="163" spans="19:22" x14ac:dyDescent="0.2">
      <c r="S163" s="2"/>
      <c r="T163" s="2"/>
      <c r="U163" s="2"/>
      <c r="V163" s="2"/>
    </row>
    <row r="164" spans="19:22" x14ac:dyDescent="0.2">
      <c r="S164" s="2"/>
      <c r="T164" s="2"/>
      <c r="U164" s="2"/>
      <c r="V164" s="2"/>
    </row>
    <row r="165" spans="19:22" x14ac:dyDescent="0.2">
      <c r="S165" s="2"/>
      <c r="T165" s="2"/>
      <c r="U165" s="2"/>
      <c r="V165" s="2"/>
    </row>
  </sheetData>
  <mergeCells count="7">
    <mergeCell ref="AE5:AJ5"/>
    <mergeCell ref="AE21:AJ21"/>
    <mergeCell ref="B10:E10"/>
    <mergeCell ref="F10:I10"/>
    <mergeCell ref="H2:K2"/>
    <mergeCell ref="Y21:AD21"/>
    <mergeCell ref="Y5:AD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65"/>
  <sheetViews>
    <sheetView topLeftCell="AG96" workbookViewId="0">
      <selection activeCell="AH103" sqref="AH103"/>
    </sheetView>
  </sheetViews>
  <sheetFormatPr baseColWidth="10" defaultColWidth="8.83203125" defaultRowHeight="15" x14ac:dyDescent="0.2"/>
  <cols>
    <col min="1" max="1" width="16.33203125" customWidth="1"/>
    <col min="8" max="8" width="13.6640625" bestFit="1" customWidth="1"/>
    <col min="10" max="10" width="15.5" bestFit="1" customWidth="1"/>
    <col min="12" max="12" width="9.83203125" bestFit="1" customWidth="1"/>
    <col min="17" max="17" width="13.6640625" bestFit="1" customWidth="1"/>
    <col min="30" max="32" width="8.83203125" customWidth="1"/>
  </cols>
  <sheetData>
    <row r="1" spans="1:54" ht="16" x14ac:dyDescent="0.2">
      <c r="AY1" s="75"/>
      <c r="AZ1" s="75"/>
      <c r="BA1" s="75"/>
      <c r="BB1" s="75"/>
    </row>
    <row r="2" spans="1:54" ht="16" x14ac:dyDescent="0.2">
      <c r="A2" s="34" t="s">
        <v>29</v>
      </c>
      <c r="B2" s="2"/>
      <c r="C2" s="3"/>
      <c r="H2" s="95" t="s">
        <v>166</v>
      </c>
      <c r="I2" s="95"/>
      <c r="J2" s="95"/>
      <c r="K2" s="95"/>
      <c r="AY2" s="75"/>
      <c r="AZ2" s="75"/>
      <c r="BA2" s="75"/>
      <c r="BB2" s="75"/>
    </row>
    <row r="3" spans="1:54" ht="16" x14ac:dyDescent="0.2">
      <c r="A3" s="34" t="s">
        <v>30</v>
      </c>
      <c r="B3" s="2"/>
      <c r="C3" s="3"/>
      <c r="H3" s="69">
        <v>6582.02</v>
      </c>
      <c r="I3" s="69">
        <v>5582.51</v>
      </c>
      <c r="J3" s="69">
        <v>2361.14</v>
      </c>
      <c r="K3" s="69">
        <v>2128.62</v>
      </c>
      <c r="AY3" s="75"/>
      <c r="AZ3" s="75"/>
      <c r="BA3" s="75"/>
      <c r="BB3" s="75"/>
    </row>
    <row r="4" spans="1:54" ht="16" x14ac:dyDescent="0.2">
      <c r="A4" s="2"/>
      <c r="B4" s="4"/>
      <c r="C4" s="5"/>
      <c r="D4" s="1"/>
      <c r="E4" s="1"/>
      <c r="F4" s="1"/>
      <c r="H4" s="69">
        <v>6684.08</v>
      </c>
      <c r="I4" s="69">
        <v>5591.11</v>
      </c>
      <c r="J4" s="69">
        <v>2400.1799999999998</v>
      </c>
      <c r="K4" s="69">
        <v>2164.06</v>
      </c>
      <c r="O4" s="68"/>
      <c r="X4" s="60" t="s">
        <v>38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Y4" s="75"/>
      <c r="AZ4" s="75"/>
      <c r="BA4" s="75"/>
      <c r="BB4" s="75"/>
    </row>
    <row r="5" spans="1:54" ht="17" thickBot="1" x14ac:dyDescent="0.25">
      <c r="A5" t="s">
        <v>0</v>
      </c>
      <c r="B5" s="6"/>
      <c r="C5" s="7"/>
      <c r="D5" s="7"/>
      <c r="E5" s="7"/>
      <c r="F5" s="7"/>
      <c r="G5" s="7"/>
      <c r="H5" s="70">
        <v>6705.37</v>
      </c>
      <c r="I5" s="70">
        <v>5478.32</v>
      </c>
      <c r="J5" s="70">
        <v>2432.13</v>
      </c>
      <c r="K5" s="70">
        <v>2068.8200000000002</v>
      </c>
      <c r="O5" s="68"/>
      <c r="Y5" s="93" t="s">
        <v>32</v>
      </c>
      <c r="Z5" s="93"/>
      <c r="AA5" s="93"/>
      <c r="AB5" s="93"/>
      <c r="AC5" s="93"/>
      <c r="AD5" s="93"/>
      <c r="AE5" s="78"/>
      <c r="AF5" s="78"/>
      <c r="AG5" s="93" t="s">
        <v>33</v>
      </c>
      <c r="AH5" s="93"/>
      <c r="AI5" s="93"/>
      <c r="AJ5" s="93"/>
      <c r="AK5" s="93"/>
      <c r="AL5" s="93"/>
      <c r="AY5" s="75"/>
      <c r="AZ5" s="75"/>
      <c r="BA5" s="75"/>
      <c r="BB5" s="75"/>
    </row>
    <row r="6" spans="1:54" ht="16" x14ac:dyDescent="0.2">
      <c r="A6" t="s">
        <v>1</v>
      </c>
      <c r="B6" s="8"/>
      <c r="C6" s="7"/>
      <c r="D6" s="7"/>
      <c r="E6" s="7"/>
      <c r="F6" s="7"/>
      <c r="G6" s="7"/>
      <c r="H6" s="71">
        <f>AVERAGE(H3:H5)/20</f>
        <v>332.85783333333336</v>
      </c>
      <c r="I6" s="71">
        <f t="shared" ref="I6:K6" si="0">AVERAGE(I3:I5)/20</f>
        <v>277.53233333333333</v>
      </c>
      <c r="J6" s="71">
        <f t="shared" si="0"/>
        <v>119.89083333333333</v>
      </c>
      <c r="K6" s="71">
        <f t="shared" si="0"/>
        <v>106.02500000000001</v>
      </c>
      <c r="O6" s="68"/>
      <c r="X6" s="2"/>
      <c r="Y6" s="2" t="s">
        <v>34</v>
      </c>
      <c r="Z6" s="2" t="s">
        <v>40</v>
      </c>
      <c r="AA6" s="33" t="s">
        <v>35</v>
      </c>
      <c r="AB6" s="2" t="s">
        <v>40</v>
      </c>
      <c r="AC6" s="2" t="s">
        <v>42</v>
      </c>
      <c r="AD6" s="2" t="s">
        <v>41</v>
      </c>
      <c r="AE6" s="33" t="s">
        <v>197</v>
      </c>
      <c r="AF6" s="2"/>
      <c r="AG6" s="2" t="s">
        <v>34</v>
      </c>
      <c r="AH6" s="2" t="s">
        <v>40</v>
      </c>
      <c r="AI6" s="33" t="s">
        <v>35</v>
      </c>
      <c r="AJ6" s="2" t="s">
        <v>40</v>
      </c>
      <c r="AK6" t="s">
        <v>42</v>
      </c>
      <c r="AL6" t="s">
        <v>41</v>
      </c>
      <c r="AM6" s="33" t="s">
        <v>197</v>
      </c>
      <c r="AY6" s="75"/>
      <c r="AZ6" s="75"/>
      <c r="BA6" s="75"/>
      <c r="BB6" s="75"/>
    </row>
    <row r="7" spans="1:54" ht="16" x14ac:dyDescent="0.2">
      <c r="A7" t="s">
        <v>2</v>
      </c>
      <c r="B7" s="9"/>
      <c r="C7" s="10"/>
      <c r="D7" s="9"/>
      <c r="E7" s="9"/>
      <c r="F7" s="9"/>
      <c r="G7" s="2"/>
      <c r="H7" s="9"/>
      <c r="O7" s="68"/>
      <c r="X7" s="34" t="s">
        <v>16</v>
      </c>
      <c r="Y7" s="32">
        <f t="shared" ref="Y7:Y17" si="1">AVERAGE(G22,G40,G58)</f>
        <v>5.5692495560556034E-2</v>
      </c>
      <c r="Z7" s="59">
        <f t="shared" ref="Z7:Z17" si="2">STDEV(G22,G40,G58)</f>
        <v>3.8332226171615608E-2</v>
      </c>
      <c r="AA7" s="32">
        <f t="shared" ref="AA7:AA17" si="3">AVERAGE(H22,H40,H58)</f>
        <v>0</v>
      </c>
      <c r="AB7" s="59">
        <f>STDEV(H22,H40,H58)</f>
        <v>0</v>
      </c>
      <c r="AC7" s="32">
        <f>AVERAGE(Y7,AA7)</f>
        <v>2.7846247780278017E-2</v>
      </c>
      <c r="AD7" s="59">
        <f>AVERAGE(Z7,AB7)</f>
        <v>1.9166113085807804E-2</v>
      </c>
      <c r="AE7" s="59"/>
      <c r="AF7" s="59"/>
      <c r="AG7" s="32">
        <f t="shared" ref="AG7:AG17" si="4">AVERAGE(G76,G94,G112)</f>
        <v>6.4349845509113143E-3</v>
      </c>
      <c r="AH7" s="59">
        <f t="shared" ref="AH7:AH17" si="5">STDEV(G76,G94,G112)</f>
        <v>1.1145720188099192E-2</v>
      </c>
      <c r="AI7" s="32">
        <f t="shared" ref="AI7:AI17" si="6">AVERAGE(H76,H94,H112)</f>
        <v>1.702417197631045E-2</v>
      </c>
      <c r="AJ7" s="59">
        <f t="shared" ref="AJ7:AJ17" si="7">STDEV(H76,H94,H112)</f>
        <v>2.9486730819759964E-2</v>
      </c>
      <c r="AK7" s="32">
        <f>AVERAGE(AG7,AI7)</f>
        <v>1.1729578263610882E-2</v>
      </c>
      <c r="AL7" s="59">
        <f>AVERAGE(AH7,AJ7)</f>
        <v>2.0316225503929579E-2</v>
      </c>
      <c r="AY7" s="75"/>
      <c r="AZ7" s="75"/>
      <c r="BA7" s="75"/>
      <c r="BB7" s="75"/>
    </row>
    <row r="8" spans="1:54" ht="16" x14ac:dyDescent="0.2">
      <c r="A8" t="s">
        <v>3</v>
      </c>
      <c r="B8" s="9"/>
      <c r="C8" s="10"/>
      <c r="D8" s="9"/>
      <c r="E8" s="9"/>
      <c r="H8" s="9"/>
      <c r="O8" s="68"/>
      <c r="X8" s="34" t="s">
        <v>17</v>
      </c>
      <c r="Y8" s="32">
        <f t="shared" si="1"/>
        <v>1.5246931776991254E-2</v>
      </c>
      <c r="Z8" s="59">
        <f t="shared" si="2"/>
        <v>1.7373894613668311E-2</v>
      </c>
      <c r="AA8" s="32">
        <f t="shared" si="3"/>
        <v>1.941467004438175E-2</v>
      </c>
      <c r="AB8" s="59">
        <f t="shared" ref="AB8:AB17" si="8">STDEV(H23,H41,H59)</f>
        <v>3.36271949290547E-2</v>
      </c>
      <c r="AC8" s="32">
        <f t="shared" ref="AC8:AD17" si="9">AVERAGE(Y8,AA8)</f>
        <v>1.7330800910686502E-2</v>
      </c>
      <c r="AD8" s="59">
        <f t="shared" si="9"/>
        <v>2.5500544771361506E-2</v>
      </c>
      <c r="AE8" s="59"/>
      <c r="AF8" s="59"/>
      <c r="AG8" s="32">
        <f t="shared" si="4"/>
        <v>0.15128278895387245</v>
      </c>
      <c r="AH8" s="59">
        <f t="shared" si="5"/>
        <v>0.21080587682343738</v>
      </c>
      <c r="AI8" s="32">
        <f t="shared" si="6"/>
        <v>0.39648897164427632</v>
      </c>
      <c r="AJ8" s="59">
        <f t="shared" si="7"/>
        <v>0.68054442127048653</v>
      </c>
      <c r="AK8" s="32">
        <f t="shared" ref="AK8:AL17" si="10">AVERAGE(AG8,AI8)</f>
        <v>0.2738858802990744</v>
      </c>
      <c r="AL8" s="59">
        <f t="shared" si="10"/>
        <v>0.44567514904696193</v>
      </c>
      <c r="AY8" s="75"/>
      <c r="AZ8" s="75"/>
      <c r="BA8" s="75"/>
      <c r="BB8" s="75"/>
    </row>
    <row r="9" spans="1:54" ht="16" x14ac:dyDescent="0.2">
      <c r="A9" t="s">
        <v>4</v>
      </c>
      <c r="B9" s="52" t="s">
        <v>32</v>
      </c>
      <c r="D9" s="52" t="s">
        <v>33</v>
      </c>
      <c r="E9" s="52"/>
      <c r="F9" s="52" t="s">
        <v>32</v>
      </c>
      <c r="H9" s="52" t="s">
        <v>33</v>
      </c>
      <c r="I9" s="52"/>
      <c r="O9" s="68"/>
      <c r="X9" s="34" t="s">
        <v>18</v>
      </c>
      <c r="Y9" s="32">
        <f t="shared" si="1"/>
        <v>275.50226777125937</v>
      </c>
      <c r="Z9" s="59">
        <f t="shared" si="2"/>
        <v>136.27030098309325</v>
      </c>
      <c r="AA9" s="32">
        <f t="shared" si="3"/>
        <v>309.76144982338468</v>
      </c>
      <c r="AB9" s="59">
        <f t="shared" si="8"/>
        <v>211.09713998554255</v>
      </c>
      <c r="AC9" s="32">
        <f t="shared" si="9"/>
        <v>292.63185879732202</v>
      </c>
      <c r="AD9" s="59">
        <f>AVERAGE(Z9,AB9)</f>
        <v>173.68372048431792</v>
      </c>
      <c r="AE9" s="85">
        <f>AVERAGE(E24,E42,E60)/($B$15*100)</f>
        <v>0.22973552965086391</v>
      </c>
      <c r="AF9" s="84">
        <f>STDEV(E24,E42,E60)/($B$15*100)</f>
        <v>0.10750977985977581</v>
      </c>
      <c r="AG9" s="32">
        <f t="shared" si="4"/>
        <v>7.7118348035625139</v>
      </c>
      <c r="AH9" s="59">
        <f t="shared" si="5"/>
        <v>4.7749391793152176</v>
      </c>
      <c r="AI9" s="32">
        <f t="shared" si="6"/>
        <v>12.276572892781466</v>
      </c>
      <c r="AJ9" s="59">
        <f t="shared" si="7"/>
        <v>11.980958119059505</v>
      </c>
      <c r="AK9" s="32">
        <f t="shared" si="10"/>
        <v>9.9942038481719901</v>
      </c>
      <c r="AL9" s="59">
        <f t="shared" si="10"/>
        <v>8.3779486491873616</v>
      </c>
      <c r="AM9" s="86">
        <f>AVERAGE(E78,E96,E114)/($D$15*100)</f>
        <v>3.9215556219482466E-3</v>
      </c>
      <c r="AY9" s="75"/>
      <c r="AZ9" s="75"/>
      <c r="BA9" s="75"/>
      <c r="BB9" s="75"/>
    </row>
    <row r="10" spans="1:54" ht="16" x14ac:dyDescent="0.2">
      <c r="B10" s="94" t="s">
        <v>39</v>
      </c>
      <c r="C10" s="94"/>
      <c r="D10" s="94"/>
      <c r="E10" s="94"/>
      <c r="F10" s="94" t="s">
        <v>84</v>
      </c>
      <c r="G10" s="94"/>
      <c r="H10" s="94"/>
      <c r="I10" s="94"/>
      <c r="O10" s="68"/>
      <c r="X10" s="34" t="s">
        <v>19</v>
      </c>
      <c r="Y10" s="32">
        <f t="shared" si="1"/>
        <v>9.2415911825211472E-2</v>
      </c>
      <c r="Z10" s="59">
        <f t="shared" si="2"/>
        <v>6.954628764226406E-2</v>
      </c>
      <c r="AA10" s="32">
        <f t="shared" si="3"/>
        <v>5.4412551798431831E-2</v>
      </c>
      <c r="AB10" s="59">
        <f t="shared" si="8"/>
        <v>2.3733371139608304E-2</v>
      </c>
      <c r="AC10" s="32">
        <f t="shared" si="9"/>
        <v>7.3414231811821648E-2</v>
      </c>
      <c r="AD10" s="59">
        <f t="shared" si="9"/>
        <v>4.663982939093618E-2</v>
      </c>
      <c r="AE10" s="85"/>
      <c r="AF10" s="83"/>
      <c r="AG10" s="32">
        <f t="shared" si="4"/>
        <v>1.2406663614547364E-2</v>
      </c>
      <c r="AH10" s="59">
        <f t="shared" si="5"/>
        <v>2.1488971732812168E-2</v>
      </c>
      <c r="AI10" s="32">
        <f t="shared" si="6"/>
        <v>1.9303984823050549E-4</v>
      </c>
      <c r="AJ10" s="59">
        <f t="shared" si="7"/>
        <v>3.3435482502062059E-4</v>
      </c>
      <c r="AK10" s="32">
        <f t="shared" si="10"/>
        <v>6.2998517313889351E-3</v>
      </c>
      <c r="AL10" s="59">
        <f t="shared" si="10"/>
        <v>1.0911663278916394E-2</v>
      </c>
      <c r="AM10" s="86"/>
      <c r="AY10" s="75"/>
      <c r="AZ10" s="75"/>
      <c r="BA10" s="75"/>
      <c r="BB10" s="75"/>
    </row>
    <row r="11" spans="1:54" ht="16" x14ac:dyDescent="0.2">
      <c r="A11" s="11" t="s">
        <v>165</v>
      </c>
      <c r="B11" s="19" t="s">
        <v>34</v>
      </c>
      <c r="C11" s="48" t="s">
        <v>35</v>
      </c>
      <c r="D11" s="19" t="s">
        <v>34</v>
      </c>
      <c r="E11" s="48" t="s">
        <v>35</v>
      </c>
      <c r="F11" s="19" t="s">
        <v>34</v>
      </c>
      <c r="G11" s="48" t="s">
        <v>35</v>
      </c>
      <c r="H11" s="19" t="s">
        <v>34</v>
      </c>
      <c r="I11" s="48" t="s">
        <v>35</v>
      </c>
      <c r="O11" s="68"/>
      <c r="X11" s="34" t="s">
        <v>20</v>
      </c>
      <c r="Y11" s="32">
        <f t="shared" si="1"/>
        <v>0.21743611350438349</v>
      </c>
      <c r="Z11" s="59">
        <f t="shared" si="2"/>
        <v>0.25109392379042328</v>
      </c>
      <c r="AA11" s="32">
        <f t="shared" si="3"/>
        <v>0.23500625868990069</v>
      </c>
      <c r="AB11" s="59">
        <f t="shared" si="8"/>
        <v>8.9908566583490737E-2</v>
      </c>
      <c r="AC11" s="32">
        <f t="shared" si="9"/>
        <v>0.22622118609714209</v>
      </c>
      <c r="AD11" s="59">
        <f t="shared" si="9"/>
        <v>0.170501245186957</v>
      </c>
      <c r="AE11" s="85">
        <f t="shared" ref="AE11" si="11">AVERAGE(E26,E44,E62)/($B$15*100)</f>
        <v>2.632387871476633E-4</v>
      </c>
      <c r="AF11" s="87">
        <f t="shared" ref="AF11:AF13" si="12">STDEV(E26,E44,E62)/($B$15*100)</f>
        <v>2.5193592144741198E-4</v>
      </c>
      <c r="AG11" s="32">
        <f t="shared" si="4"/>
        <v>3.7494179527444944E-2</v>
      </c>
      <c r="AH11" s="59">
        <f t="shared" si="5"/>
        <v>5.6735293006692722E-2</v>
      </c>
      <c r="AI11" s="32">
        <f t="shared" si="6"/>
        <v>7.9585342872123044E-2</v>
      </c>
      <c r="AJ11" s="59">
        <f t="shared" si="7"/>
        <v>8.9703271960647507E-2</v>
      </c>
      <c r="AK11" s="32">
        <f t="shared" si="10"/>
        <v>5.8539761199783991E-2</v>
      </c>
      <c r="AL11" s="59">
        <f t="shared" si="10"/>
        <v>7.3219282483670114E-2</v>
      </c>
      <c r="AM11" s="86">
        <f t="shared" ref="AM11:AM13" si="13">AVERAGE(E80,E98,E116)/($D$15*100)</f>
        <v>5.2112120762095302E-5</v>
      </c>
      <c r="AY11" s="75"/>
      <c r="AZ11" s="75"/>
      <c r="BA11" s="75"/>
      <c r="BB11" s="75"/>
    </row>
    <row r="12" spans="1:54" ht="16" x14ac:dyDescent="0.2">
      <c r="A12" t="s">
        <v>6</v>
      </c>
      <c r="B12">
        <f>F12/(0.5^(7/10))</f>
        <v>60248.545333909009</v>
      </c>
      <c r="C12">
        <f t="shared" ref="C12:E14" si="14">G12/(0.5^(7/10))</f>
        <v>74649.780321305065</v>
      </c>
      <c r="D12">
        <f t="shared" si="14"/>
        <v>52461.660305568977</v>
      </c>
      <c r="E12">
        <f>I12/(0.5^(7/10))</f>
        <v>68547.652968439201</v>
      </c>
      <c r="F12">
        <v>37087.33</v>
      </c>
      <c r="G12">
        <v>45952.33</v>
      </c>
      <c r="H12">
        <v>32293.94</v>
      </c>
      <c r="I12">
        <v>42196.03</v>
      </c>
      <c r="X12" s="34" t="s">
        <v>21</v>
      </c>
      <c r="Y12" s="32">
        <f t="shared" si="1"/>
        <v>8.2657685561092695E-2</v>
      </c>
      <c r="Z12" s="59">
        <f t="shared" si="2"/>
        <v>8.0173228211873254E-2</v>
      </c>
      <c r="AA12" s="32">
        <f t="shared" si="3"/>
        <v>5.4419196279888955E-2</v>
      </c>
      <c r="AB12" s="59">
        <f t="shared" si="8"/>
        <v>5.2666726224135527E-2</v>
      </c>
      <c r="AC12" s="32">
        <f t="shared" si="9"/>
        <v>6.8538440920490828E-2</v>
      </c>
      <c r="AD12" s="59">
        <f t="shared" si="9"/>
        <v>6.6419977218004383E-2</v>
      </c>
      <c r="AE12" s="85"/>
      <c r="AF12" s="87"/>
      <c r="AG12" s="32">
        <f t="shared" si="4"/>
        <v>8.2913682202768162E-3</v>
      </c>
      <c r="AH12" s="59">
        <f t="shared" si="5"/>
        <v>1.1033386151517666E-2</v>
      </c>
      <c r="AI12" s="32">
        <f t="shared" si="6"/>
        <v>6.9790643234514784E-4</v>
      </c>
      <c r="AJ12" s="59">
        <f t="shared" si="7"/>
        <v>1.2088093997509274E-3</v>
      </c>
      <c r="AK12" s="32">
        <f t="shared" si="10"/>
        <v>4.4946373263109818E-3</v>
      </c>
      <c r="AL12" s="59">
        <f t="shared" si="10"/>
        <v>6.1210977756342962E-3</v>
      </c>
      <c r="AM12" s="86"/>
      <c r="AY12" s="75"/>
      <c r="AZ12" s="75"/>
      <c r="BA12" s="75"/>
      <c r="BB12" s="75"/>
    </row>
    <row r="13" spans="1:54" ht="16" x14ac:dyDescent="0.2">
      <c r="A13" t="s">
        <v>7</v>
      </c>
      <c r="B13">
        <f t="shared" ref="B13:B14" si="15">F13/(0.5^(7/10))</f>
        <v>59990.752668353467</v>
      </c>
      <c r="C13">
        <f t="shared" si="14"/>
        <v>76071.027074353347</v>
      </c>
      <c r="D13">
        <f t="shared" si="14"/>
        <v>122046.07223271728</v>
      </c>
      <c r="E13">
        <f t="shared" si="14"/>
        <v>164355.73098223616</v>
      </c>
      <c r="F13">
        <v>36928.639999999999</v>
      </c>
      <c r="G13">
        <v>46827.21</v>
      </c>
      <c r="H13">
        <v>75128.17</v>
      </c>
      <c r="I13">
        <v>101172.82</v>
      </c>
      <c r="X13" s="34" t="s">
        <v>22</v>
      </c>
      <c r="Y13" s="32">
        <f t="shared" si="1"/>
        <v>0.40863985188929303</v>
      </c>
      <c r="Z13" s="59">
        <f t="shared" si="2"/>
        <v>0.2609287330119987</v>
      </c>
      <c r="AA13" s="32">
        <f t="shared" si="3"/>
        <v>0.45616445591567328</v>
      </c>
      <c r="AB13" s="59">
        <f t="shared" si="8"/>
        <v>0.45176312892473691</v>
      </c>
      <c r="AC13" s="32">
        <f t="shared" si="9"/>
        <v>0.43240215390248316</v>
      </c>
      <c r="AD13" s="59">
        <f t="shared" si="9"/>
        <v>0.35634593096836781</v>
      </c>
      <c r="AE13" s="85">
        <f>AVERAGE(E28,E46,E64)/($B$15*100)</f>
        <v>1.6970593570101017E-3</v>
      </c>
      <c r="AF13" s="87">
        <f t="shared" si="12"/>
        <v>9.886557282396324E-4</v>
      </c>
      <c r="AG13" s="32">
        <f t="shared" si="4"/>
        <v>0.21654039544063927</v>
      </c>
      <c r="AH13" s="59">
        <f t="shared" si="5"/>
        <v>7.5922666541847386E-2</v>
      </c>
      <c r="AI13" s="32">
        <f t="shared" si="6"/>
        <v>0.2720758104402195</v>
      </c>
      <c r="AJ13" s="59">
        <f t="shared" si="7"/>
        <v>0.14035019875694785</v>
      </c>
      <c r="AK13" s="32">
        <f t="shared" si="10"/>
        <v>0.24430810294042937</v>
      </c>
      <c r="AL13" s="59">
        <f t="shared" si="10"/>
        <v>0.10813643264939762</v>
      </c>
      <c r="AM13" s="86">
        <f t="shared" si="13"/>
        <v>8.209490918402539E-4</v>
      </c>
      <c r="AY13" s="75"/>
      <c r="AZ13" s="75"/>
      <c r="BA13" s="75"/>
      <c r="BB13" s="75"/>
    </row>
    <row r="14" spans="1:54" ht="17" thickBot="1" x14ac:dyDescent="0.25">
      <c r="A14" t="s">
        <v>8</v>
      </c>
      <c r="B14" s="47">
        <f t="shared" si="15"/>
        <v>62712.46424311187</v>
      </c>
      <c r="C14" s="47">
        <f t="shared" si="14"/>
        <v>81133.048988637122</v>
      </c>
      <c r="D14" s="47">
        <f t="shared" si="14"/>
        <v>57492.036866490707</v>
      </c>
      <c r="E14" s="47">
        <f t="shared" si="14"/>
        <v>77195.151900814526</v>
      </c>
      <c r="F14" s="47">
        <v>38604.050000000003</v>
      </c>
      <c r="G14" s="47">
        <v>49943.25</v>
      </c>
      <c r="H14" s="47">
        <v>35390.5</v>
      </c>
      <c r="I14" s="47">
        <v>47519.19</v>
      </c>
      <c r="X14" s="34" t="s">
        <v>23</v>
      </c>
      <c r="Y14" s="32">
        <f t="shared" si="1"/>
        <v>3.750749004793358</v>
      </c>
      <c r="Z14" s="59">
        <f t="shared" si="2"/>
        <v>2.1987884892625744</v>
      </c>
      <c r="AA14" s="32">
        <f t="shared" si="3"/>
        <v>4.4898858925886707</v>
      </c>
      <c r="AB14" s="59">
        <f t="shared" si="8"/>
        <v>3.1713482823501291</v>
      </c>
      <c r="AC14" s="32">
        <f t="shared" si="9"/>
        <v>4.1203174486910141</v>
      </c>
      <c r="AD14" s="59">
        <f t="shared" si="9"/>
        <v>2.6850683858063515</v>
      </c>
      <c r="AE14" s="83"/>
      <c r="AF14" s="32"/>
      <c r="AG14" s="32">
        <f t="shared" si="4"/>
        <v>0.27969051972882869</v>
      </c>
      <c r="AH14" s="59">
        <f t="shared" si="5"/>
        <v>0.16140415633345917</v>
      </c>
      <c r="AI14" s="32">
        <f t="shared" si="6"/>
        <v>0.54303702273493049</v>
      </c>
      <c r="AJ14" s="59">
        <f t="shared" si="7"/>
        <v>0.31695455089542851</v>
      </c>
      <c r="AK14" s="32">
        <f t="shared" si="10"/>
        <v>0.41136377123187962</v>
      </c>
      <c r="AL14" s="59">
        <f t="shared" si="10"/>
        <v>0.23917935361444384</v>
      </c>
      <c r="AY14" s="75"/>
      <c r="AZ14" s="75"/>
      <c r="BA14" s="75"/>
      <c r="BB14" s="75"/>
    </row>
    <row r="15" spans="1:54" ht="16" x14ac:dyDescent="0.2">
      <c r="A15" t="s">
        <v>9</v>
      </c>
      <c r="B15" s="13">
        <f>AVERAGE(B12:B14)/100</f>
        <v>609.83920748458115</v>
      </c>
      <c r="C15" s="13">
        <f t="shared" ref="C15:I15" si="16">AVERAGE(C12:C14)/100</f>
        <v>772.84618794765163</v>
      </c>
      <c r="D15" s="13">
        <f t="shared" si="16"/>
        <v>773.33256468258992</v>
      </c>
      <c r="E15" s="13">
        <f t="shared" si="16"/>
        <v>1033.6617861716329</v>
      </c>
      <c r="F15" s="13">
        <f t="shared" si="16"/>
        <v>375.4000666666667</v>
      </c>
      <c r="G15" s="13">
        <f t="shared" si="16"/>
        <v>475.74263333333334</v>
      </c>
      <c r="H15" s="13">
        <f t="shared" si="16"/>
        <v>476.04203333333334</v>
      </c>
      <c r="I15" s="13">
        <f t="shared" si="16"/>
        <v>636.29346666666675</v>
      </c>
      <c r="L15" s="33"/>
      <c r="X15" s="34" t="s">
        <v>24</v>
      </c>
      <c r="Y15" s="32">
        <f t="shared" si="1"/>
        <v>0.10717320255972863</v>
      </c>
      <c r="Z15" s="59">
        <f t="shared" si="2"/>
        <v>0.1004305655680461</v>
      </c>
      <c r="AA15" s="32">
        <f t="shared" si="3"/>
        <v>9.5640500301276729E-2</v>
      </c>
      <c r="AB15" s="59">
        <f t="shared" si="8"/>
        <v>9.3943258899868709E-2</v>
      </c>
      <c r="AC15" s="32">
        <f t="shared" si="9"/>
        <v>0.10140685143050268</v>
      </c>
      <c r="AD15" s="59">
        <f t="shared" si="9"/>
        <v>9.7186912233957395E-2</v>
      </c>
      <c r="AE15" s="83"/>
      <c r="AF15" s="59"/>
      <c r="AG15" s="32">
        <f t="shared" si="4"/>
        <v>2.2952455018528817E-2</v>
      </c>
      <c r="AH15" s="59">
        <f t="shared" si="5"/>
        <v>1.9879510985049767E-2</v>
      </c>
      <c r="AI15" s="32">
        <f t="shared" si="6"/>
        <v>0</v>
      </c>
      <c r="AJ15" s="59">
        <f t="shared" si="7"/>
        <v>0</v>
      </c>
      <c r="AK15" s="32">
        <f t="shared" si="10"/>
        <v>1.1476227509264409E-2</v>
      </c>
      <c r="AL15" s="59">
        <f t="shared" si="10"/>
        <v>9.9397554925248835E-3</v>
      </c>
      <c r="AY15" s="75"/>
      <c r="AZ15" s="75"/>
      <c r="BA15" s="75"/>
      <c r="BB15" s="75"/>
    </row>
    <row r="16" spans="1:54" ht="16" x14ac:dyDescent="0.2">
      <c r="A16" t="s">
        <v>10</v>
      </c>
      <c r="B16" s="13">
        <f>STDEV(B12:B14)/100</f>
        <v>15.025016553355005</v>
      </c>
      <c r="C16" s="13">
        <f t="shared" ref="C16:I16" si="17">STDEV(C12:C14)/100</f>
        <v>34.077553904427333</v>
      </c>
      <c r="D16" s="13">
        <f t="shared" si="17"/>
        <v>388.04034484521873</v>
      </c>
      <c r="E16" s="13">
        <f t="shared" si="17"/>
        <v>529.95178391202103</v>
      </c>
      <c r="F16" s="13">
        <f t="shared" si="17"/>
        <v>9.2489825950389601</v>
      </c>
      <c r="G16" s="13">
        <f t="shared" si="17"/>
        <v>20.977195054947956</v>
      </c>
      <c r="H16" s="13">
        <f t="shared" si="17"/>
        <v>238.86685135431276</v>
      </c>
      <c r="I16" s="13">
        <f t="shared" si="17"/>
        <v>326.2235890527283</v>
      </c>
      <c r="L16" s="2"/>
      <c r="M16" s="2"/>
      <c r="N16" s="2"/>
      <c r="O16" s="2"/>
      <c r="P16" s="2"/>
      <c r="Q16" s="2"/>
      <c r="R16" s="2"/>
      <c r="S16" s="2"/>
      <c r="T16" s="2"/>
      <c r="U16" s="2"/>
      <c r="X16" s="34" t="s">
        <v>31</v>
      </c>
      <c r="Y16" s="32">
        <f t="shared" si="1"/>
        <v>5.9121193465767996E-2</v>
      </c>
      <c r="Z16" s="59">
        <f t="shared" si="2"/>
        <v>0.1024009108868193</v>
      </c>
      <c r="AA16" s="32">
        <f t="shared" si="3"/>
        <v>0.11650868109009967</v>
      </c>
      <c r="AB16" s="59">
        <f t="shared" si="8"/>
        <v>0.20179895517089194</v>
      </c>
      <c r="AC16" s="32">
        <f t="shared" si="9"/>
        <v>8.7814937277933824E-2</v>
      </c>
      <c r="AD16" s="59">
        <f t="shared" si="9"/>
        <v>0.15209993302885561</v>
      </c>
      <c r="AE16" s="83"/>
      <c r="AF16" s="59"/>
      <c r="AG16" s="32">
        <f t="shared" si="4"/>
        <v>1.712368265514036</v>
      </c>
      <c r="AH16" s="59">
        <f t="shared" si="5"/>
        <v>2.203385299974868</v>
      </c>
      <c r="AI16" s="32">
        <f t="shared" si="6"/>
        <v>0.6665640889288923</v>
      </c>
      <c r="AJ16" s="59">
        <f t="shared" si="7"/>
        <v>1.154522868525701</v>
      </c>
      <c r="AK16" s="32">
        <f t="shared" si="10"/>
        <v>1.1894661772214641</v>
      </c>
      <c r="AL16" s="59">
        <f t="shared" si="10"/>
        <v>1.6789540842502846</v>
      </c>
      <c r="AY16" s="75"/>
      <c r="AZ16" s="75"/>
      <c r="BA16" s="75"/>
      <c r="BB16" s="75"/>
    </row>
    <row r="17" spans="1:54" ht="16" x14ac:dyDescent="0.2">
      <c r="B17" s="14"/>
      <c r="D17" s="2"/>
      <c r="E17" s="2"/>
      <c r="F17" s="2"/>
      <c r="G17" s="2"/>
      <c r="H17" s="2"/>
      <c r="I17" s="2"/>
      <c r="S17" s="2"/>
      <c r="T17" s="2"/>
      <c r="U17" s="2"/>
      <c r="X17" s="74" t="s">
        <v>25</v>
      </c>
      <c r="Y17" s="32">
        <f t="shared" si="1"/>
        <v>1.136520976629809</v>
      </c>
      <c r="Z17" s="59">
        <f t="shared" si="2"/>
        <v>1.0997060414757933</v>
      </c>
      <c r="AA17" s="32">
        <f t="shared" si="3"/>
        <v>1.6012516129519776</v>
      </c>
      <c r="AB17" s="59">
        <f t="shared" si="8"/>
        <v>1.6307115111266393</v>
      </c>
      <c r="AC17" s="32">
        <f t="shared" si="9"/>
        <v>1.3688862947908933</v>
      </c>
      <c r="AD17" s="59">
        <f t="shared" si="9"/>
        <v>1.3652087763012162</v>
      </c>
      <c r="AE17" s="83"/>
      <c r="AF17" s="59"/>
      <c r="AG17" s="32">
        <f t="shared" si="4"/>
        <v>0.12791718826815449</v>
      </c>
      <c r="AH17" s="59">
        <f t="shared" si="5"/>
        <v>0.15797966957893544</v>
      </c>
      <c r="AI17" s="32">
        <f t="shared" si="6"/>
        <v>0.40241403949898952</v>
      </c>
      <c r="AJ17" s="59">
        <f t="shared" si="7"/>
        <v>0.24254922972685128</v>
      </c>
      <c r="AK17" s="32">
        <f t="shared" si="10"/>
        <v>0.26516561388357202</v>
      </c>
      <c r="AL17" s="59">
        <f t="shared" si="10"/>
        <v>0.20026444965289336</v>
      </c>
      <c r="AY17" s="75"/>
      <c r="AZ17" s="75"/>
      <c r="BA17" s="75"/>
      <c r="BB17" s="75"/>
    </row>
    <row r="18" spans="1:54" ht="16" x14ac:dyDescent="0.2"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Y18" s="75"/>
      <c r="AZ18" s="75"/>
      <c r="BA18" s="75"/>
      <c r="BB18" s="75"/>
    </row>
    <row r="19" spans="1:54" ht="17" thickBot="1" x14ac:dyDescent="0.25">
      <c r="A19" s="15" t="s">
        <v>11</v>
      </c>
      <c r="B19" s="16">
        <v>1</v>
      </c>
      <c r="C19" s="15"/>
      <c r="D19" s="17"/>
      <c r="E19" s="17"/>
      <c r="F19" s="17"/>
      <c r="G19" s="18"/>
      <c r="H19" s="15"/>
      <c r="J19" s="15" t="s">
        <v>11</v>
      </c>
      <c r="K19" s="16">
        <v>7</v>
      </c>
      <c r="L19" s="15"/>
      <c r="M19" s="17"/>
      <c r="N19" s="17"/>
      <c r="O19" s="17"/>
      <c r="P19" s="18"/>
      <c r="Q19" s="15"/>
      <c r="S19" s="15" t="s">
        <v>11</v>
      </c>
      <c r="T19" s="16">
        <v>13</v>
      </c>
      <c r="U19" s="15"/>
      <c r="V19" s="17"/>
      <c r="X19" s="2"/>
      <c r="Y19" s="2"/>
      <c r="Z19" s="2"/>
      <c r="AA19" s="2"/>
      <c r="AB19" s="2"/>
      <c r="AC19" s="2"/>
      <c r="AD19" s="2"/>
      <c r="AE19" s="2"/>
      <c r="AF19" s="83">
        <f>AC25/AC9</f>
        <v>0.52094858052258852</v>
      </c>
      <c r="AG19" s="2"/>
      <c r="AH19" s="2"/>
      <c r="AI19" s="2"/>
      <c r="AJ19" s="2"/>
      <c r="AY19" s="75"/>
      <c r="AZ19" s="75"/>
      <c r="BA19" s="75"/>
      <c r="BB19" s="75"/>
    </row>
    <row r="20" spans="1:54" ht="16" x14ac:dyDescent="0.2">
      <c r="A20" s="19" t="s">
        <v>12</v>
      </c>
      <c r="B20" s="20" t="s">
        <v>13</v>
      </c>
      <c r="C20" s="19" t="s">
        <v>14</v>
      </c>
      <c r="D20" s="19" t="s">
        <v>15</v>
      </c>
      <c r="E20" s="19" t="s">
        <v>34</v>
      </c>
      <c r="F20" s="48" t="s">
        <v>35</v>
      </c>
      <c r="G20" s="49" t="s">
        <v>36</v>
      </c>
      <c r="H20" s="50" t="s">
        <v>37</v>
      </c>
      <c r="J20" s="19" t="s">
        <v>12</v>
      </c>
      <c r="K20" s="20" t="s">
        <v>13</v>
      </c>
      <c r="L20" s="19" t="s">
        <v>14</v>
      </c>
      <c r="M20" s="19" t="s">
        <v>15</v>
      </c>
      <c r="N20" s="19" t="s">
        <v>34</v>
      </c>
      <c r="O20" s="48" t="s">
        <v>35</v>
      </c>
      <c r="P20" s="49" t="s">
        <v>36</v>
      </c>
      <c r="Q20" s="50" t="s">
        <v>37</v>
      </c>
      <c r="S20" s="19" t="s">
        <v>12</v>
      </c>
      <c r="T20" s="20" t="s">
        <v>13</v>
      </c>
      <c r="U20" s="19" t="s">
        <v>14</v>
      </c>
      <c r="V20" s="19" t="s">
        <v>15</v>
      </c>
      <c r="X20" s="34" t="s">
        <v>196</v>
      </c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Y20" s="75"/>
      <c r="AZ20" s="75"/>
      <c r="BA20" s="75"/>
      <c r="BB20" s="75"/>
    </row>
    <row r="21" spans="1:54" ht="16" x14ac:dyDescent="0.2">
      <c r="A21" s="21"/>
      <c r="B21" s="22"/>
      <c r="C21" s="21"/>
      <c r="D21" s="21"/>
      <c r="E21" s="21"/>
      <c r="F21" s="30"/>
      <c r="J21" s="21"/>
      <c r="K21" s="22"/>
      <c r="L21" s="21"/>
      <c r="M21" s="21"/>
      <c r="N21" s="21"/>
      <c r="O21" s="30"/>
      <c r="S21" s="21"/>
      <c r="T21" s="22"/>
      <c r="U21" s="21"/>
      <c r="V21" s="21"/>
      <c r="X21" s="2"/>
      <c r="Y21" s="93" t="s">
        <v>32</v>
      </c>
      <c r="Z21" s="93"/>
      <c r="AA21" s="93"/>
      <c r="AB21" s="93"/>
      <c r="AC21" s="93"/>
      <c r="AD21" s="93"/>
      <c r="AE21" s="78"/>
      <c r="AF21" s="78"/>
      <c r="AG21" s="93" t="s">
        <v>33</v>
      </c>
      <c r="AH21" s="93"/>
      <c r="AI21" s="93"/>
      <c r="AJ21" s="93"/>
      <c r="AK21" s="93"/>
      <c r="AL21" s="93"/>
      <c r="AY21" s="75"/>
      <c r="AZ21" s="75"/>
      <c r="BA21" s="75"/>
      <c r="BB21" s="75"/>
    </row>
    <row r="22" spans="1:54" ht="16" x14ac:dyDescent="0.2">
      <c r="A22" s="21" t="s">
        <v>16</v>
      </c>
      <c r="B22">
        <v>3.1577999999999999</v>
      </c>
      <c r="C22" s="22">
        <v>3.2841</v>
      </c>
      <c r="D22" s="22">
        <f>C22-B22</f>
        <v>0.12630000000000008</v>
      </c>
      <c r="E22" s="75">
        <v>6.53</v>
      </c>
      <c r="F22" s="75">
        <v>0</v>
      </c>
      <c r="G22" s="51">
        <f>(E22/$B$15)/D22</f>
        <v>8.4780210071448314E-2</v>
      </c>
      <c r="H22" s="51">
        <f>(F22/$C$15)/D22</f>
        <v>0</v>
      </c>
      <c r="J22" s="21" t="s">
        <v>16</v>
      </c>
      <c r="K22">
        <v>3.1600999999999999</v>
      </c>
      <c r="L22" s="22">
        <v>3.4594</v>
      </c>
      <c r="M22" s="22">
        <f>L22-K22</f>
        <v>0.29930000000000012</v>
      </c>
      <c r="N22">
        <v>20.02</v>
      </c>
      <c r="O22">
        <v>0.41</v>
      </c>
      <c r="P22" s="51">
        <f t="shared" ref="P22" si="18">(N22/$F$15)/M22</f>
        <v>0.17818166420174733</v>
      </c>
      <c r="Q22" s="51">
        <f t="shared" ref="Q22" si="19">(O22/$G$15)/M22</f>
        <v>2.8794203372116594E-3</v>
      </c>
      <c r="S22" s="21" t="s">
        <v>18</v>
      </c>
      <c r="T22" s="22">
        <v>4.9119000000000002</v>
      </c>
      <c r="U22">
        <v>4.9722</v>
      </c>
      <c r="V22" s="22">
        <f>U22-T22</f>
        <v>6.0299999999999798E-2</v>
      </c>
      <c r="X22" s="2"/>
      <c r="Y22" s="2" t="s">
        <v>34</v>
      </c>
      <c r="Z22" s="2" t="s">
        <v>40</v>
      </c>
      <c r="AA22" s="33" t="s">
        <v>35</v>
      </c>
      <c r="AB22" s="2" t="s">
        <v>40</v>
      </c>
      <c r="AC22" s="2" t="s">
        <v>42</v>
      </c>
      <c r="AD22" s="2" t="s">
        <v>41</v>
      </c>
      <c r="AE22" s="2"/>
      <c r="AF22" s="2"/>
      <c r="AG22" s="2" t="s">
        <v>34</v>
      </c>
      <c r="AH22" s="2" t="s">
        <v>40</v>
      </c>
      <c r="AI22" s="33" t="s">
        <v>35</v>
      </c>
      <c r="AJ22" s="2" t="s">
        <v>40</v>
      </c>
      <c r="AK22" t="s">
        <v>42</v>
      </c>
      <c r="AL22" t="s">
        <v>41</v>
      </c>
      <c r="AY22" s="75"/>
      <c r="AZ22" s="75"/>
      <c r="BA22" s="75"/>
      <c r="BB22" s="75"/>
    </row>
    <row r="23" spans="1:54" ht="16" x14ac:dyDescent="0.2">
      <c r="A23" s="21" t="s">
        <v>17</v>
      </c>
      <c r="B23">
        <v>3.1711999999999998</v>
      </c>
      <c r="C23" s="14">
        <v>3.3176000000000001</v>
      </c>
      <c r="D23" s="22">
        <f t="shared" ref="D23:D32" si="20">C23-B23</f>
        <v>0.14640000000000031</v>
      </c>
      <c r="E23" s="75">
        <v>3.05</v>
      </c>
      <c r="F23" s="75">
        <v>6.59</v>
      </c>
      <c r="G23" s="51">
        <f t="shared" ref="G23:G32" si="21">(E23/$B$15)/D23</f>
        <v>3.4162010375267692E-2</v>
      </c>
      <c r="H23" s="51">
        <f t="shared" ref="H23:H32" si="22">(F23/$C$15)/D23</f>
        <v>5.8244010133145251E-2</v>
      </c>
      <c r="J23" s="21" t="s">
        <v>17</v>
      </c>
      <c r="K23">
        <v>3.1619999999999999</v>
      </c>
      <c r="L23" s="2">
        <v>3.2806999999999999</v>
      </c>
      <c r="M23" s="22">
        <f t="shared" ref="M23:M32" si="23">L23-K23</f>
        <v>0.11870000000000003</v>
      </c>
      <c r="N23">
        <v>18.559999999999999</v>
      </c>
      <c r="O23">
        <v>5.74</v>
      </c>
      <c r="P23" s="51">
        <f t="shared" ref="P23:P32" si="24">(N23/$F$15)/M23</f>
        <v>0.41651716863339705</v>
      </c>
      <c r="Q23" s="51">
        <f t="shared" ref="Q23:Q32" si="25">(O23/$G$15)/M23</f>
        <v>0.1016457211203395</v>
      </c>
      <c r="S23" s="21" t="s">
        <v>22</v>
      </c>
      <c r="T23" s="22">
        <v>4.8761000000000001</v>
      </c>
      <c r="U23">
        <v>5.2873999999999999</v>
      </c>
      <c r="V23" s="22">
        <f>U23-T23</f>
        <v>0.41129999999999978</v>
      </c>
      <c r="X23" s="2" t="s">
        <v>16</v>
      </c>
      <c r="Y23" s="32">
        <f>AVERAGE(P22,P40,P58)</f>
        <v>0.32766262458929035</v>
      </c>
      <c r="Z23" s="59">
        <f>STDEV(P22,P40,P58)</f>
        <v>0.34186354723674489</v>
      </c>
      <c r="AA23" s="32">
        <f>AVERAGE(Q22,Q40,Q58)</f>
        <v>0.10617630340780077</v>
      </c>
      <c r="AB23" s="59">
        <f>STDEV(Q22,Q40,Q58)</f>
        <v>0.17316085216901794</v>
      </c>
      <c r="AC23" s="32">
        <f>AVERAGE(Y23,AA23)</f>
        <v>0.21691946399854556</v>
      </c>
      <c r="AD23" s="59">
        <f>AVERAGE(Z23,AB23)</f>
        <v>0.25751219970288142</v>
      </c>
      <c r="AE23" s="59"/>
      <c r="AF23" s="59"/>
      <c r="AG23" s="32">
        <f>AVERAGE(P76,P94,P112)</f>
        <v>0.15677058357754223</v>
      </c>
      <c r="AH23" s="59">
        <f>STDEV(P76,P94,P112)</f>
        <v>6.7422817687526684E-2</v>
      </c>
      <c r="AI23" s="32">
        <f>AVERAGE(Q76,Q94,Q112)</f>
        <v>3.0773076150895463E-2</v>
      </c>
      <c r="AJ23" s="59">
        <f>STDEV(Q76,Q94,Q112)</f>
        <v>2.7034641218032396E-2</v>
      </c>
      <c r="AK23" s="32">
        <f>AVERAGE(AG23,AI23)</f>
        <v>9.377182986421885E-2</v>
      </c>
      <c r="AL23" s="59">
        <f>AVERAGE(AH23,AJ23)</f>
        <v>4.722872945277954E-2</v>
      </c>
      <c r="AY23" s="75"/>
      <c r="AZ23" s="75"/>
      <c r="BA23" s="75"/>
      <c r="BB23" s="75"/>
    </row>
    <row r="24" spans="1:54" ht="16" x14ac:dyDescent="0.2">
      <c r="A24" s="21" t="s">
        <v>18</v>
      </c>
      <c r="B24">
        <v>5.1054000000000004</v>
      </c>
      <c r="C24" s="22">
        <v>5.1658999999999997</v>
      </c>
      <c r="D24" s="22">
        <f t="shared" si="20"/>
        <v>6.0499999999999332E-2</v>
      </c>
      <c r="E24" s="75">
        <v>15454.06</v>
      </c>
      <c r="F24" s="75">
        <v>25210.61</v>
      </c>
      <c r="G24" s="51">
        <f t="shared" si="21"/>
        <v>418.86288242778159</v>
      </c>
      <c r="H24" s="51">
        <f>(F24/$C$15)/D24</f>
        <v>539.18141024574868</v>
      </c>
      <c r="J24" s="21" t="s">
        <v>18</v>
      </c>
      <c r="K24">
        <v>5.0022000000000002</v>
      </c>
      <c r="L24" s="22">
        <v>5.1002999999999998</v>
      </c>
      <c r="M24" s="22">
        <f t="shared" si="23"/>
        <v>9.8099999999999632E-2</v>
      </c>
      <c r="N24">
        <v>5375.46</v>
      </c>
      <c r="O24">
        <v>4961.1099999999997</v>
      </c>
      <c r="P24" s="51">
        <f t="shared" si="24"/>
        <v>145.96619318954424</v>
      </c>
      <c r="Q24" s="51">
        <f t="shared" si="25"/>
        <v>106.30110449821878</v>
      </c>
      <c r="X24" s="2" t="s">
        <v>17</v>
      </c>
      <c r="Y24" s="32">
        <f t="shared" ref="Y24:Y33" si="26">AVERAGE(P23,P41,P59)</f>
        <v>0.29083662526041248</v>
      </c>
      <c r="Z24" s="59">
        <f t="shared" ref="Z24:Z33" si="27">STDEV(P23,P41,P59)</f>
        <v>0.11039438207661832</v>
      </c>
      <c r="AA24" s="32">
        <f t="shared" ref="AA24:AA33" si="28">AVERAGE(Q23,Q41,Q59)</f>
        <v>3.3881907040113166E-2</v>
      </c>
      <c r="AB24" s="59">
        <f t="shared" ref="AB24:AB33" si="29">STDEV(Q23,Q41,Q59)</f>
        <v>5.8685184450801633E-2</v>
      </c>
      <c r="AC24" s="32">
        <f t="shared" ref="AC24:AD33" si="30">AVERAGE(Y24,AA24)</f>
        <v>0.16235926615026283</v>
      </c>
      <c r="AD24" s="59">
        <f t="shared" si="30"/>
        <v>8.4539783263709978E-2</v>
      </c>
      <c r="AE24" s="59"/>
      <c r="AF24" s="59"/>
      <c r="AG24" s="32">
        <f t="shared" ref="AG24:AG33" si="31">AVERAGE(P77,P95,P113)</f>
        <v>7.5333317484989656E-2</v>
      </c>
      <c r="AH24" s="59">
        <f t="shared" ref="AH24:AH33" si="32">STDEV(P77,P95,P113)</f>
        <v>0.10011845130081805</v>
      </c>
      <c r="AI24" s="32">
        <f t="shared" ref="AI24:AI33" si="33">AVERAGE(Q77,Q95,Q113)</f>
        <v>0.27593700636652474</v>
      </c>
      <c r="AJ24" s="59">
        <f t="shared" ref="AJ24:AJ33" si="34">STDEV(Q77,Q95,Q113)</f>
        <v>0.25886590155239547</v>
      </c>
      <c r="AK24" s="32">
        <f t="shared" ref="AK24:AL33" si="35">AVERAGE(AG24,AI24)</f>
        <v>0.1756351619257572</v>
      </c>
      <c r="AL24" s="59">
        <f t="shared" si="35"/>
        <v>0.17949217642660675</v>
      </c>
      <c r="AY24" s="75"/>
      <c r="AZ24" s="75"/>
      <c r="BA24" s="75"/>
      <c r="BB24" s="75"/>
    </row>
    <row r="25" spans="1:54" ht="17" thickBot="1" x14ac:dyDescent="0.25">
      <c r="A25" s="21" t="s">
        <v>19</v>
      </c>
      <c r="B25">
        <v>3.1623999999999999</v>
      </c>
      <c r="C25">
        <v>3.3481000000000001</v>
      </c>
      <c r="D25" s="22">
        <f t="shared" si="20"/>
        <v>0.1857000000000002</v>
      </c>
      <c r="E25" s="75">
        <v>16.55</v>
      </c>
      <c r="F25" s="75">
        <v>4.05</v>
      </c>
      <c r="G25" s="51">
        <f t="shared" si="21"/>
        <v>0.14614055488482869</v>
      </c>
      <c r="H25" s="51">
        <f t="shared" si="22"/>
        <v>2.8219547811254724E-2</v>
      </c>
      <c r="J25" s="21" t="s">
        <v>19</v>
      </c>
      <c r="K25">
        <v>3.1562999999999999</v>
      </c>
      <c r="L25" s="2">
        <v>3.3978000000000002</v>
      </c>
      <c r="M25" s="22">
        <f t="shared" si="23"/>
        <v>0.24150000000000027</v>
      </c>
      <c r="N25">
        <v>7.54</v>
      </c>
      <c r="O25">
        <v>10.99</v>
      </c>
      <c r="P25" s="51">
        <f t="shared" si="24"/>
        <v>8.3168690853803628E-2</v>
      </c>
      <c r="Q25" s="51">
        <f t="shared" si="25"/>
        <v>9.5655178216761755E-2</v>
      </c>
      <c r="S25" s="15" t="s">
        <v>11</v>
      </c>
      <c r="T25" s="16">
        <v>14</v>
      </c>
      <c r="U25" s="15"/>
      <c r="V25" s="17"/>
      <c r="X25" s="2" t="s">
        <v>18</v>
      </c>
      <c r="Y25" s="32">
        <f t="shared" si="26"/>
        <v>173.66156994975415</v>
      </c>
      <c r="Z25" s="59">
        <f t="shared" si="27"/>
        <v>59.185456809707922</v>
      </c>
      <c r="AA25" s="32">
        <f t="shared" si="28"/>
        <v>131.23073296254876</v>
      </c>
      <c r="AB25" s="59">
        <f t="shared" si="29"/>
        <v>47.08236572738717</v>
      </c>
      <c r="AC25" s="32">
        <f t="shared" si="30"/>
        <v>152.44615145615145</v>
      </c>
      <c r="AD25" s="59">
        <f t="shared" si="30"/>
        <v>53.13391126854755</v>
      </c>
      <c r="AE25" s="85">
        <f>AVERAGE(N24,N42,N60)/($F$15*100)</f>
        <v>0.18500245338262236</v>
      </c>
      <c r="AF25" s="84">
        <f>STDEV(N24,N42,N60)/($F$15*100)</f>
        <v>0.11960589822315217</v>
      </c>
      <c r="AG25" s="32">
        <f t="shared" si="31"/>
        <v>6.1022308135452477</v>
      </c>
      <c r="AH25" s="59">
        <f t="shared" si="32"/>
        <v>4.7318630001308799</v>
      </c>
      <c r="AI25" s="32">
        <f t="shared" si="33"/>
        <v>3.4566696845534586</v>
      </c>
      <c r="AJ25" s="59">
        <f t="shared" si="34"/>
        <v>2.5845865934262511</v>
      </c>
      <c r="AK25" s="32">
        <f t="shared" si="35"/>
        <v>4.7794502490493533</v>
      </c>
      <c r="AL25" s="59">
        <f t="shared" si="35"/>
        <v>3.6582247967785655</v>
      </c>
      <c r="AM25" s="86">
        <f>AVERAGE(N78,N96,N114)/($H$15*100)</f>
        <v>3.1658969050422092E-3</v>
      </c>
      <c r="AY25" s="75"/>
      <c r="AZ25" s="75"/>
      <c r="BA25" s="75"/>
      <c r="BB25" s="75"/>
    </row>
    <row r="26" spans="1:54" ht="16" x14ac:dyDescent="0.2">
      <c r="A26" s="21" t="s">
        <v>20</v>
      </c>
      <c r="B26">
        <v>3.1695000000000002</v>
      </c>
      <c r="C26">
        <v>3.2715000000000001</v>
      </c>
      <c r="D26" s="22">
        <f t="shared" si="20"/>
        <v>0.10199999999999987</v>
      </c>
      <c r="E26" s="75">
        <v>30.62</v>
      </c>
      <c r="F26" s="75">
        <v>26.62</v>
      </c>
      <c r="G26" s="51">
        <f t="shared" si="21"/>
        <v>0.49225447420738844</v>
      </c>
      <c r="H26" s="51">
        <f t="shared" si="22"/>
        <v>0.3376873642217415</v>
      </c>
      <c r="J26" s="21" t="s">
        <v>20</v>
      </c>
      <c r="K26">
        <v>3.1806000000000001</v>
      </c>
      <c r="L26" s="2">
        <v>3.3134000000000001</v>
      </c>
      <c r="M26" s="22">
        <f t="shared" si="23"/>
        <v>0.13280000000000003</v>
      </c>
      <c r="N26">
        <v>5.54</v>
      </c>
      <c r="O26">
        <v>24.86</v>
      </c>
      <c r="P26" s="51">
        <f t="shared" si="24"/>
        <v>0.11112642531020551</v>
      </c>
      <c r="Q26" s="51">
        <f t="shared" si="25"/>
        <v>0.3934875330997723</v>
      </c>
      <c r="S26" s="19" t="s">
        <v>12</v>
      </c>
      <c r="T26" s="20" t="s">
        <v>13</v>
      </c>
      <c r="U26" s="19" t="s">
        <v>14</v>
      </c>
      <c r="V26" s="19" t="s">
        <v>15</v>
      </c>
      <c r="X26" s="2" t="s">
        <v>19</v>
      </c>
      <c r="Y26" s="32">
        <f t="shared" si="26"/>
        <v>0.33826177719165867</v>
      </c>
      <c r="Z26" s="59">
        <f t="shared" si="27"/>
        <v>0.22546010006997408</v>
      </c>
      <c r="AA26" s="32">
        <f t="shared" si="28"/>
        <v>5.0262385464468561E-2</v>
      </c>
      <c r="AB26" s="59">
        <f t="shared" si="29"/>
        <v>4.8013154237218851E-2</v>
      </c>
      <c r="AC26" s="32">
        <f t="shared" si="30"/>
        <v>0.19426208132806361</v>
      </c>
      <c r="AD26" s="59">
        <f t="shared" si="30"/>
        <v>0.13673662715359647</v>
      </c>
      <c r="AE26" s="85"/>
      <c r="AF26" s="59"/>
      <c r="AG26" s="32">
        <f t="shared" si="31"/>
        <v>0.13562716444956044</v>
      </c>
      <c r="AH26" s="59">
        <f t="shared" si="32"/>
        <v>0.13355220259254666</v>
      </c>
      <c r="AI26" s="32">
        <f t="shared" si="33"/>
        <v>0.14430831658793827</v>
      </c>
      <c r="AJ26" s="59">
        <f t="shared" si="34"/>
        <v>0.17307159716578663</v>
      </c>
      <c r="AK26" s="32">
        <f t="shared" si="35"/>
        <v>0.13996774051874936</v>
      </c>
      <c r="AL26" s="59">
        <f t="shared" si="35"/>
        <v>0.15331189987916666</v>
      </c>
      <c r="AM26" s="86"/>
      <c r="AY26" s="75"/>
      <c r="AZ26" s="75"/>
      <c r="BA26" s="75"/>
      <c r="BB26" s="75"/>
    </row>
    <row r="27" spans="1:54" ht="16" x14ac:dyDescent="0.2">
      <c r="A27" s="21" t="s">
        <v>21</v>
      </c>
      <c r="B27" s="14">
        <v>3.1608000000000001</v>
      </c>
      <c r="C27" s="14">
        <v>3.3936999999999999</v>
      </c>
      <c r="D27" s="22">
        <f t="shared" si="20"/>
        <v>0.23289999999999988</v>
      </c>
      <c r="E27" s="75">
        <v>9.5500000000000007</v>
      </c>
      <c r="F27" s="75">
        <v>19.59</v>
      </c>
      <c r="G27" s="51">
        <f t="shared" si="21"/>
        <v>6.7238581176568279E-2</v>
      </c>
      <c r="H27" s="51">
        <f t="shared" si="22"/>
        <v>0.10883582617378805</v>
      </c>
      <c r="J27" s="21" t="s">
        <v>21</v>
      </c>
      <c r="K27">
        <v>3.1743999999999999</v>
      </c>
      <c r="L27">
        <v>3.4188999999999998</v>
      </c>
      <c r="M27" s="22">
        <f t="shared" si="23"/>
        <v>0.24449999999999994</v>
      </c>
      <c r="N27">
        <v>22.07</v>
      </c>
      <c r="O27">
        <v>32.75</v>
      </c>
      <c r="P27" s="51">
        <f t="shared" si="24"/>
        <v>0.24045240447681504</v>
      </c>
      <c r="Q27" s="51">
        <f t="shared" si="25"/>
        <v>0.28155313583594194</v>
      </c>
      <c r="S27" s="21"/>
      <c r="T27" s="22"/>
      <c r="U27" s="21"/>
      <c r="V27" s="21"/>
      <c r="X27" s="2" t="s">
        <v>20</v>
      </c>
      <c r="Y27" s="57">
        <f t="shared" si="26"/>
        <v>0.26712061265481607</v>
      </c>
      <c r="Z27" s="58">
        <f t="shared" si="27"/>
        <v>0.13989207972443141</v>
      </c>
      <c r="AA27" s="57">
        <f t="shared" si="28"/>
        <v>0.41884117484995625</v>
      </c>
      <c r="AB27" s="58">
        <f t="shared" si="29"/>
        <v>0.16011769592044658</v>
      </c>
      <c r="AC27" s="32">
        <f t="shared" si="30"/>
        <v>0.34298089375238616</v>
      </c>
      <c r="AD27" s="59">
        <f t="shared" si="30"/>
        <v>0.15000488782243898</v>
      </c>
      <c r="AE27" s="85">
        <f t="shared" ref="AE27:AE29" si="36">AVERAGE(N26,N44,N62)/($F$15*100)</f>
        <v>3.612146401678849E-4</v>
      </c>
      <c r="AF27" s="85">
        <f>STDEV(N26,N44,N62)/($F$15*100)</f>
        <v>1.9246092557208641E-4</v>
      </c>
      <c r="AG27" s="32">
        <f t="shared" si="31"/>
        <v>0.11082908010861636</v>
      </c>
      <c r="AH27" s="59">
        <f t="shared" si="32"/>
        <v>6.3036625500324683E-2</v>
      </c>
      <c r="AI27" s="32">
        <f t="shared" si="33"/>
        <v>0.5294455182684874</v>
      </c>
      <c r="AJ27" s="59">
        <f t="shared" si="34"/>
        <v>0.24044569725126913</v>
      </c>
      <c r="AK27" s="32">
        <f t="shared" si="35"/>
        <v>0.32013729918855188</v>
      </c>
      <c r="AL27" s="59">
        <f t="shared" si="35"/>
        <v>0.15174116137579691</v>
      </c>
      <c r="AM27" s="86">
        <f t="shared" ref="AM27:AM29" si="37">AVERAGE(N80,N98,N116)/($H$15*100)</f>
        <v>1.4123402688320029E-4</v>
      </c>
      <c r="AY27" s="75"/>
      <c r="AZ27" s="75"/>
      <c r="BA27" s="75"/>
      <c r="BB27" s="75"/>
    </row>
    <row r="28" spans="1:54" ht="16" x14ac:dyDescent="0.2">
      <c r="A28" s="21" t="s">
        <v>22</v>
      </c>
      <c r="B28" s="14">
        <v>4.7329999999999997</v>
      </c>
      <c r="C28" s="22">
        <v>5.1199000000000003</v>
      </c>
      <c r="D28" s="22">
        <f t="shared" si="20"/>
        <v>0.38690000000000069</v>
      </c>
      <c r="E28" s="75">
        <v>156.82</v>
      </c>
      <c r="F28" s="75">
        <v>291.52999999999997</v>
      </c>
      <c r="G28" s="51">
        <f t="shared" si="21"/>
        <v>0.66464138128295458</v>
      </c>
      <c r="H28" s="51">
        <f t="shared" si="22"/>
        <v>0.97497045168986851</v>
      </c>
      <c r="J28" s="21" t="s">
        <v>22</v>
      </c>
      <c r="K28">
        <v>5.1623000000000001</v>
      </c>
      <c r="L28" s="22">
        <v>5.7026000000000003</v>
      </c>
      <c r="M28" s="22">
        <f t="shared" si="23"/>
        <v>0.54030000000000022</v>
      </c>
      <c r="N28">
        <v>53.54</v>
      </c>
      <c r="O28">
        <v>33.26</v>
      </c>
      <c r="P28" s="51">
        <f t="shared" si="24"/>
        <v>0.26396664579151302</v>
      </c>
      <c r="Q28" s="51">
        <f t="shared" si="25"/>
        <v>0.12939431779276633</v>
      </c>
      <c r="S28" s="21" t="s">
        <v>18</v>
      </c>
      <c r="T28" s="22">
        <v>4.9031000000000002</v>
      </c>
      <c r="U28">
        <v>4.9549000000000003</v>
      </c>
      <c r="V28" s="22">
        <f>U28-T28</f>
        <v>5.1800000000000068E-2</v>
      </c>
      <c r="X28" s="2" t="s">
        <v>21</v>
      </c>
      <c r="Y28" s="57">
        <f t="shared" si="26"/>
        <v>0.22977748334615544</v>
      </c>
      <c r="Z28" s="58">
        <f t="shared" si="27"/>
        <v>3.9409158897188191E-2</v>
      </c>
      <c r="AA28" s="57">
        <f t="shared" si="28"/>
        <v>0.21980782075487373</v>
      </c>
      <c r="AB28" s="58">
        <f t="shared" si="29"/>
        <v>5.4763646741274097E-2</v>
      </c>
      <c r="AC28" s="32">
        <f t="shared" si="30"/>
        <v>0.22479265205051457</v>
      </c>
      <c r="AD28" s="59">
        <f t="shared" si="30"/>
        <v>4.7086402819231141E-2</v>
      </c>
      <c r="AE28" s="85"/>
      <c r="AF28" s="88"/>
      <c r="AG28" s="32">
        <f t="shared" si="31"/>
        <v>2.2728051347393776E-2</v>
      </c>
      <c r="AH28" s="59">
        <f t="shared" si="32"/>
        <v>2.7049539260811606E-2</v>
      </c>
      <c r="AI28" s="32">
        <f t="shared" si="33"/>
        <v>5.8051631655669123E-2</v>
      </c>
      <c r="AJ28" s="59">
        <f t="shared" si="34"/>
        <v>6.5228190974613853E-2</v>
      </c>
      <c r="AK28" s="32">
        <f t="shared" si="35"/>
        <v>4.0389841501531451E-2</v>
      </c>
      <c r="AL28" s="59">
        <f t="shared" si="35"/>
        <v>4.613886511771273E-2</v>
      </c>
      <c r="AM28" s="86"/>
      <c r="AY28" s="75"/>
      <c r="AZ28" s="75"/>
      <c r="BA28" s="75"/>
      <c r="BB28" s="75"/>
    </row>
    <row r="29" spans="1:54" ht="16" x14ac:dyDescent="0.2">
      <c r="A29" s="21" t="s">
        <v>23</v>
      </c>
      <c r="B29">
        <v>3.1522999999999999</v>
      </c>
      <c r="C29">
        <v>3.3780000000000001</v>
      </c>
      <c r="D29" s="22">
        <f t="shared" si="20"/>
        <v>0.22570000000000023</v>
      </c>
      <c r="E29" s="75">
        <v>798.7</v>
      </c>
      <c r="F29" s="75">
        <v>1385.8</v>
      </c>
      <c r="G29" s="51">
        <f t="shared" si="21"/>
        <v>5.8027890516741882</v>
      </c>
      <c r="H29" s="51">
        <f t="shared" si="22"/>
        <v>7.9446712128134624</v>
      </c>
      <c r="J29" s="21" t="s">
        <v>23</v>
      </c>
      <c r="K29">
        <v>3.1511</v>
      </c>
      <c r="L29">
        <v>3.3959000000000001</v>
      </c>
      <c r="M29" s="22">
        <f t="shared" si="23"/>
        <v>0.24480000000000013</v>
      </c>
      <c r="N29">
        <v>210.33</v>
      </c>
      <c r="O29">
        <v>351.6</v>
      </c>
      <c r="P29" s="51">
        <f t="shared" si="24"/>
        <v>2.2887347466389754</v>
      </c>
      <c r="Q29" s="51">
        <f t="shared" si="25"/>
        <v>3.0190157643441262</v>
      </c>
      <c r="S29" s="21" t="s">
        <v>22</v>
      </c>
      <c r="T29" s="22">
        <v>4.7161999999999997</v>
      </c>
      <c r="U29">
        <v>5.1970000000000001</v>
      </c>
      <c r="V29" s="22">
        <f>U29-T29</f>
        <v>0.48080000000000034</v>
      </c>
      <c r="X29" s="2" t="s">
        <v>22</v>
      </c>
      <c r="Y29" s="57">
        <f t="shared" si="26"/>
        <v>0.49317874693160868</v>
      </c>
      <c r="Z29" s="58">
        <f t="shared" si="27"/>
        <v>0.19853877188079821</v>
      </c>
      <c r="AA29" s="57">
        <f t="shared" si="28"/>
        <v>0.32525176416972928</v>
      </c>
      <c r="AB29" s="58">
        <f t="shared" si="29"/>
        <v>0.17249350188552037</v>
      </c>
      <c r="AC29" s="32">
        <f t="shared" si="30"/>
        <v>0.40921525555066895</v>
      </c>
      <c r="AD29" s="59">
        <f t="shared" si="30"/>
        <v>0.18551613688315929</v>
      </c>
      <c r="AE29" s="85">
        <f t="shared" si="36"/>
        <v>2.0438639595340155E-3</v>
      </c>
      <c r="AF29" s="85">
        <f>STDEV(N28,N46,N64)/($F$15*100)</f>
        <v>5.3495082395237201E-4</v>
      </c>
      <c r="AG29" s="32">
        <f t="shared" si="31"/>
        <v>5.8794835632631992E-2</v>
      </c>
      <c r="AH29" s="59">
        <f t="shared" si="32"/>
        <v>4.3363492942733631E-2</v>
      </c>
      <c r="AI29" s="32">
        <f t="shared" si="33"/>
        <v>3.8453230337201209E-2</v>
      </c>
      <c r="AJ29" s="59">
        <f t="shared" si="34"/>
        <v>5.9677315377901302E-2</v>
      </c>
      <c r="AK29" s="32">
        <f t="shared" si="35"/>
        <v>4.8624032984916604E-2</v>
      </c>
      <c r="AL29" s="59">
        <f t="shared" si="35"/>
        <v>5.1520404160317466E-2</v>
      </c>
      <c r="AM29" s="86">
        <f t="shared" si="37"/>
        <v>2.6363218206011359E-4</v>
      </c>
      <c r="AY29" s="75"/>
      <c r="AZ29" s="75"/>
      <c r="BA29" s="75"/>
      <c r="BB29" s="75"/>
    </row>
    <row r="30" spans="1:54" ht="16" x14ac:dyDescent="0.2">
      <c r="A30" s="21" t="s">
        <v>24</v>
      </c>
      <c r="B30">
        <v>3.1564000000000001</v>
      </c>
      <c r="C30">
        <v>3.3001999999999998</v>
      </c>
      <c r="D30" s="22">
        <f t="shared" si="20"/>
        <v>0.14379999999999971</v>
      </c>
      <c r="E30" s="75">
        <v>19.559999999999999</v>
      </c>
      <c r="F30" s="75">
        <v>20.87</v>
      </c>
      <c r="G30" s="51">
        <f t="shared" si="21"/>
        <v>0.22304609388825772</v>
      </c>
      <c r="H30" s="51">
        <f t="shared" si="22"/>
        <v>0.18778914901670513</v>
      </c>
      <c r="J30" s="21" t="s">
        <v>24</v>
      </c>
      <c r="K30">
        <v>3.1543000000000001</v>
      </c>
      <c r="L30">
        <v>3.2987000000000002</v>
      </c>
      <c r="M30" s="22">
        <f t="shared" si="23"/>
        <v>0.14440000000000008</v>
      </c>
      <c r="N30">
        <v>0</v>
      </c>
      <c r="O30">
        <v>25.01</v>
      </c>
      <c r="P30" s="51">
        <f t="shared" si="24"/>
        <v>0</v>
      </c>
      <c r="Q30" s="51">
        <f t="shared" si="25"/>
        <v>0.36406122522558465</v>
      </c>
      <c r="S30" s="2"/>
      <c r="T30" s="31"/>
      <c r="U30" s="31"/>
      <c r="V30" s="31"/>
      <c r="X30" s="2" t="s">
        <v>23</v>
      </c>
      <c r="Y30" s="57">
        <f t="shared" si="26"/>
        <v>4.2331800059569247</v>
      </c>
      <c r="Z30" s="58">
        <f t="shared" si="27"/>
        <v>1.7130849940879187</v>
      </c>
      <c r="AA30" s="57">
        <f t="shared" si="28"/>
        <v>6.2396687005737093</v>
      </c>
      <c r="AB30" s="58">
        <f t="shared" si="29"/>
        <v>2.7906499301711145</v>
      </c>
      <c r="AC30" s="32">
        <f t="shared" si="30"/>
        <v>5.236424353265317</v>
      </c>
      <c r="AD30" s="59">
        <f t="shared" si="30"/>
        <v>2.2518674621295167</v>
      </c>
      <c r="AE30" s="85"/>
      <c r="AF30" s="59"/>
      <c r="AG30" s="32">
        <f t="shared" si="31"/>
        <v>0.18624507710872487</v>
      </c>
      <c r="AH30" s="59">
        <f t="shared" si="32"/>
        <v>0.10487623023144232</v>
      </c>
      <c r="AI30" s="32">
        <f t="shared" si="33"/>
        <v>0.35966979935620108</v>
      </c>
      <c r="AJ30" s="59">
        <f t="shared" si="34"/>
        <v>0.27340907150794586</v>
      </c>
      <c r="AK30" s="32">
        <f t="shared" si="35"/>
        <v>0.27295743823246299</v>
      </c>
      <c r="AL30" s="59">
        <f t="shared" si="35"/>
        <v>0.18914265086969409</v>
      </c>
      <c r="AM30" s="61"/>
      <c r="AY30" s="75"/>
      <c r="AZ30" s="75"/>
      <c r="BA30" s="75"/>
      <c r="BB30" s="75"/>
    </row>
    <row r="31" spans="1:54" ht="17" thickBot="1" x14ac:dyDescent="0.25">
      <c r="A31" s="28" t="s">
        <v>31</v>
      </c>
      <c r="B31">
        <v>3.1553</v>
      </c>
      <c r="C31">
        <v>3.1602000000000001</v>
      </c>
      <c r="D31" s="22">
        <f t="shared" si="20"/>
        <v>4.9000000000001265E-3</v>
      </c>
      <c r="E31" s="75">
        <v>0.53</v>
      </c>
      <c r="F31" s="75">
        <v>0</v>
      </c>
      <c r="G31" s="51">
        <f t="shared" si="21"/>
        <v>0.17736358039730399</v>
      </c>
      <c r="H31" s="51">
        <f t="shared" si="22"/>
        <v>0</v>
      </c>
      <c r="J31" s="28" t="s">
        <v>31</v>
      </c>
      <c r="K31">
        <v>3.15</v>
      </c>
      <c r="L31">
        <v>3.1555</v>
      </c>
      <c r="M31" s="22">
        <f t="shared" si="23"/>
        <v>5.5000000000000604E-3</v>
      </c>
      <c r="N31">
        <v>23.57</v>
      </c>
      <c r="O31">
        <v>31.17</v>
      </c>
      <c r="P31" s="51">
        <f t="shared" si="24"/>
        <v>11.41570001174169</v>
      </c>
      <c r="Q31" s="51">
        <f t="shared" si="25"/>
        <v>11.912476053626753</v>
      </c>
      <c r="S31" s="15" t="s">
        <v>11</v>
      </c>
      <c r="T31" s="16">
        <v>15</v>
      </c>
      <c r="U31" s="15"/>
      <c r="V31" s="17"/>
      <c r="X31" s="2" t="s">
        <v>24</v>
      </c>
      <c r="Y31" s="57">
        <f t="shared" si="26"/>
        <v>0.13262767786875662</v>
      </c>
      <c r="Z31" s="58">
        <f t="shared" si="27"/>
        <v>0.12748964702543716</v>
      </c>
      <c r="AA31" s="57">
        <f t="shared" si="28"/>
        <v>0.34745328428112821</v>
      </c>
      <c r="AB31" s="58">
        <f t="shared" si="29"/>
        <v>5.0574444089413868E-2</v>
      </c>
      <c r="AC31" s="32">
        <f t="shared" si="30"/>
        <v>0.24004048107494241</v>
      </c>
      <c r="AD31" s="59">
        <f t="shared" si="30"/>
        <v>8.9032045557425513E-2</v>
      </c>
      <c r="AE31" s="85"/>
      <c r="AF31" s="59"/>
      <c r="AG31" s="32">
        <f t="shared" si="31"/>
        <v>9.3040965346221069E-2</v>
      </c>
      <c r="AH31" s="59">
        <f t="shared" si="32"/>
        <v>9.2138583673751939E-2</v>
      </c>
      <c r="AI31" s="32">
        <f t="shared" si="33"/>
        <v>0.35842670356850043</v>
      </c>
      <c r="AJ31" s="59">
        <f t="shared" si="34"/>
        <v>0.52941698517876346</v>
      </c>
      <c r="AK31" s="32">
        <f t="shared" si="35"/>
        <v>0.22573383445736075</v>
      </c>
      <c r="AL31" s="59">
        <f t="shared" si="35"/>
        <v>0.3107777844262577</v>
      </c>
      <c r="AM31" s="61"/>
      <c r="AY31" s="75"/>
      <c r="AZ31" s="75"/>
      <c r="BA31" s="75"/>
      <c r="BB31" s="75"/>
    </row>
    <row r="32" spans="1:54" ht="17" thickBot="1" x14ac:dyDescent="0.25">
      <c r="A32" s="24" t="s">
        <v>25</v>
      </c>
      <c r="B32" s="46">
        <v>3.1604000000000001</v>
      </c>
      <c r="C32" s="47">
        <v>3.2027000000000001</v>
      </c>
      <c r="D32" s="25">
        <f t="shared" si="20"/>
        <v>4.2300000000000004E-2</v>
      </c>
      <c r="E32" s="76">
        <v>56.63</v>
      </c>
      <c r="F32" s="77">
        <v>113.78</v>
      </c>
      <c r="G32" s="53">
        <f t="shared" si="21"/>
        <v>2.1952847064413201</v>
      </c>
      <c r="H32" s="53">
        <f t="shared" si="22"/>
        <v>3.4804267101445863</v>
      </c>
      <c r="J32" s="24" t="s">
        <v>25</v>
      </c>
      <c r="K32" s="46">
        <v>3.1591999999999998</v>
      </c>
      <c r="L32" s="47">
        <v>3.2094999999999998</v>
      </c>
      <c r="M32" s="25">
        <f t="shared" si="23"/>
        <v>5.0300000000000011E-2</v>
      </c>
      <c r="N32" s="46">
        <v>124.72</v>
      </c>
      <c r="O32" s="47">
        <v>246.6</v>
      </c>
      <c r="P32" s="53">
        <f t="shared" si="24"/>
        <v>6.6050144445625056</v>
      </c>
      <c r="Q32" s="53">
        <f t="shared" si="25"/>
        <v>10.305119090738938</v>
      </c>
      <c r="S32" s="19" t="s">
        <v>12</v>
      </c>
      <c r="T32" s="20" t="s">
        <v>13</v>
      </c>
      <c r="U32" s="19" t="s">
        <v>14</v>
      </c>
      <c r="V32" s="19" t="s">
        <v>15</v>
      </c>
      <c r="X32" s="2" t="s">
        <v>31</v>
      </c>
      <c r="Y32" s="57">
        <f t="shared" si="26"/>
        <v>22.120730192099259</v>
      </c>
      <c r="Z32" s="58">
        <f t="shared" si="27"/>
        <v>18.243270927674583</v>
      </c>
      <c r="AA32" s="57">
        <f t="shared" si="28"/>
        <v>30.08617036345785</v>
      </c>
      <c r="AB32" s="58">
        <f t="shared" si="29"/>
        <v>29.262442636002895</v>
      </c>
      <c r="AC32" s="32">
        <f t="shared" si="30"/>
        <v>26.103450277778556</v>
      </c>
      <c r="AD32" s="59">
        <f t="shared" si="30"/>
        <v>23.752856781838737</v>
      </c>
      <c r="AE32" s="85"/>
      <c r="AF32" s="59"/>
      <c r="AG32" s="32">
        <f t="shared" si="31"/>
        <v>19.309715998965427</v>
      </c>
      <c r="AH32" s="59">
        <f t="shared" si="32"/>
        <v>32.62016265784986</v>
      </c>
      <c r="AI32" s="32">
        <f t="shared" si="33"/>
        <v>14.197318441733559</v>
      </c>
      <c r="AJ32" s="59">
        <f t="shared" si="34"/>
        <v>18.724784716037558</v>
      </c>
      <c r="AK32" s="32">
        <f t="shared" si="35"/>
        <v>16.753517220349494</v>
      </c>
      <c r="AL32" s="59">
        <f t="shared" si="35"/>
        <v>25.672473686943711</v>
      </c>
      <c r="AM32" s="61"/>
      <c r="AY32" s="75"/>
      <c r="AZ32" s="75"/>
      <c r="BA32" s="75"/>
      <c r="BB32" s="75"/>
    </row>
    <row r="33" spans="1:54" ht="16" x14ac:dyDescent="0.2">
      <c r="A33" s="19" t="s">
        <v>26</v>
      </c>
      <c r="B33" s="20"/>
      <c r="C33" s="19"/>
      <c r="D33" s="19"/>
      <c r="E33" s="19"/>
      <c r="F33" s="19"/>
      <c r="G33" s="26">
        <f>G24/G23</f>
        <v>12261.072396694377</v>
      </c>
      <c r="H33" s="26">
        <f>H24/H23</f>
        <v>9257.285152811166</v>
      </c>
      <c r="J33" s="19" t="s">
        <v>26</v>
      </c>
      <c r="K33" s="20"/>
      <c r="L33" s="19"/>
      <c r="M33" s="19"/>
      <c r="N33" s="19"/>
      <c r="O33" s="19"/>
      <c r="P33" s="19"/>
      <c r="Q33" s="26">
        <f>Q24/Q23</f>
        <v>1045.8000919917497</v>
      </c>
      <c r="S33" s="21"/>
      <c r="T33" s="22"/>
      <c r="U33" s="21"/>
      <c r="V33" s="21"/>
      <c r="X33" s="33" t="s">
        <v>25</v>
      </c>
      <c r="Y33" s="57">
        <f t="shared" si="26"/>
        <v>4.7247145021042742</v>
      </c>
      <c r="Z33" s="58">
        <f t="shared" si="27"/>
        <v>2.2150736335589509</v>
      </c>
      <c r="AA33" s="57">
        <f t="shared" si="28"/>
        <v>7.6233623047947612</v>
      </c>
      <c r="AB33" s="58">
        <f t="shared" si="29"/>
        <v>4.6957279364995967</v>
      </c>
      <c r="AC33" s="32">
        <f t="shared" si="30"/>
        <v>6.1740384034495177</v>
      </c>
      <c r="AD33" s="59">
        <f t="shared" si="30"/>
        <v>3.4554007850292736</v>
      </c>
      <c r="AE33" s="85"/>
      <c r="AF33" s="59"/>
      <c r="AG33" s="32">
        <f t="shared" si="31"/>
        <v>0.55524999703597178</v>
      </c>
      <c r="AH33" s="59">
        <f t="shared" si="32"/>
        <v>0.37870298431021832</v>
      </c>
      <c r="AI33" s="32">
        <f t="shared" si="33"/>
        <v>1.2703943266243856</v>
      </c>
      <c r="AJ33" s="59">
        <f t="shared" si="34"/>
        <v>1.1771907307224505</v>
      </c>
      <c r="AK33" s="32">
        <f t="shared" si="35"/>
        <v>0.91282216183017861</v>
      </c>
      <c r="AL33" s="59">
        <f t="shared" si="35"/>
        <v>0.77794685751633441</v>
      </c>
      <c r="AY33" s="75"/>
      <c r="AZ33" s="75"/>
      <c r="BA33" s="75"/>
      <c r="BB33" s="75"/>
    </row>
    <row r="34" spans="1:54" ht="16" x14ac:dyDescent="0.2">
      <c r="A34" s="21" t="s">
        <v>27</v>
      </c>
      <c r="B34" s="27"/>
      <c r="C34" s="28"/>
      <c r="D34" s="28"/>
      <c r="E34" s="28"/>
      <c r="F34" s="28"/>
      <c r="G34" s="29">
        <f>G24/G22</f>
        <v>4940.573773935992</v>
      </c>
      <c r="H34" s="29" t="e">
        <f>H24/H22</f>
        <v>#DIV/0!</v>
      </c>
      <c r="J34" s="21" t="s">
        <v>27</v>
      </c>
      <c r="K34" s="27"/>
      <c r="L34" s="28"/>
      <c r="M34" s="28"/>
      <c r="N34" s="28"/>
      <c r="O34" s="28"/>
      <c r="P34" s="28"/>
      <c r="Q34" s="29">
        <f>Q24/Q22</f>
        <v>36917.536187563863</v>
      </c>
      <c r="S34" s="21" t="s">
        <v>18</v>
      </c>
      <c r="T34" s="22">
        <v>4.7389000000000001</v>
      </c>
      <c r="U34">
        <v>4.82</v>
      </c>
      <c r="V34" s="22">
        <f>U34-T34</f>
        <v>8.1100000000000172E-2</v>
      </c>
      <c r="X34" s="2"/>
      <c r="Y34" s="2"/>
      <c r="Z34" s="2"/>
      <c r="AA34" s="2"/>
      <c r="AB34" s="2"/>
      <c r="AC34" s="2"/>
      <c r="AD34" s="2"/>
      <c r="AE34" s="2"/>
      <c r="AF34" s="2"/>
      <c r="AY34" s="75"/>
      <c r="AZ34" s="75"/>
      <c r="BA34" s="75"/>
      <c r="BB34" s="75"/>
    </row>
    <row r="35" spans="1:54" ht="16" x14ac:dyDescent="0.2">
      <c r="A35" s="30" t="s">
        <v>28</v>
      </c>
      <c r="B35" s="22"/>
      <c r="C35" s="21"/>
      <c r="D35" s="21"/>
      <c r="E35" s="21"/>
      <c r="F35" s="21"/>
      <c r="G35" s="23">
        <f>G24/G29</f>
        <v>72.183027626505506</v>
      </c>
      <c r="H35" s="23">
        <f>H24/H29</f>
        <v>67.867051486804982</v>
      </c>
      <c r="J35" s="30" t="s">
        <v>28</v>
      </c>
      <c r="K35" s="22"/>
      <c r="L35" s="21"/>
      <c r="M35" s="21"/>
      <c r="N35" s="21"/>
      <c r="O35" s="21"/>
      <c r="P35" s="21"/>
      <c r="Q35" s="23">
        <f>Q24/Q29</f>
        <v>35.210516537767212</v>
      </c>
      <c r="S35" s="21" t="s">
        <v>22</v>
      </c>
      <c r="T35" s="22">
        <v>4.7923999999999998</v>
      </c>
      <c r="U35">
        <v>5.2370999999999999</v>
      </c>
      <c r="V35" s="22">
        <f>U35-T35</f>
        <v>0.4447000000000001</v>
      </c>
      <c r="X35" s="2"/>
      <c r="Y35" s="68"/>
      <c r="AY35" s="75"/>
      <c r="AZ35" s="75"/>
      <c r="BA35" s="75"/>
      <c r="BB35" s="75"/>
    </row>
    <row r="36" spans="1:54" ht="16" x14ac:dyDescent="0.2">
      <c r="B36" s="31"/>
      <c r="C36" s="31"/>
      <c r="D36" s="31"/>
      <c r="E36" s="31"/>
      <c r="F36" s="31"/>
      <c r="G36" s="2"/>
      <c r="H36" s="32"/>
      <c r="S36" s="2"/>
      <c r="T36" s="2"/>
      <c r="U36" s="2"/>
      <c r="V36" s="2"/>
      <c r="X36" s="2"/>
      <c r="Y36" s="68"/>
      <c r="AY36" s="75"/>
      <c r="AZ36" s="75"/>
      <c r="BA36" s="75"/>
      <c r="BB36" s="75"/>
    </row>
    <row r="37" spans="1:54" ht="17" thickBot="1" x14ac:dyDescent="0.25">
      <c r="A37" s="15" t="s">
        <v>11</v>
      </c>
      <c r="B37" s="16">
        <v>2</v>
      </c>
      <c r="C37" s="15"/>
      <c r="D37" s="17"/>
      <c r="E37" s="17"/>
      <c r="F37" s="17"/>
      <c r="G37" s="18"/>
      <c r="H37" s="15"/>
      <c r="J37" s="15" t="s">
        <v>11</v>
      </c>
      <c r="K37" s="16">
        <v>8</v>
      </c>
      <c r="L37" s="15"/>
      <c r="M37" s="17"/>
      <c r="N37" s="17"/>
      <c r="O37" s="17"/>
      <c r="P37" s="18"/>
      <c r="Q37" s="15"/>
      <c r="S37" s="38" t="s">
        <v>11</v>
      </c>
      <c r="T37" s="39">
        <v>16</v>
      </c>
      <c r="U37" s="41"/>
      <c r="V37" s="42"/>
      <c r="X37" s="2"/>
      <c r="Y37" s="68"/>
      <c r="AD37" s="68"/>
      <c r="AE37" s="68"/>
      <c r="AF37" s="68"/>
      <c r="AY37" s="75"/>
      <c r="AZ37" s="75"/>
      <c r="BA37" s="75"/>
      <c r="BB37" s="75"/>
    </row>
    <row r="38" spans="1:54" ht="16" x14ac:dyDescent="0.2">
      <c r="A38" s="19" t="s">
        <v>12</v>
      </c>
      <c r="B38" s="20" t="s">
        <v>13</v>
      </c>
      <c r="C38" s="19" t="s">
        <v>14</v>
      </c>
      <c r="D38" s="19" t="s">
        <v>15</v>
      </c>
      <c r="E38" s="19" t="s">
        <v>34</v>
      </c>
      <c r="F38" s="48" t="s">
        <v>35</v>
      </c>
      <c r="G38" s="49" t="s">
        <v>36</v>
      </c>
      <c r="H38" s="50" t="s">
        <v>37</v>
      </c>
      <c r="J38" s="19" t="s">
        <v>12</v>
      </c>
      <c r="K38" s="20" t="s">
        <v>13</v>
      </c>
      <c r="L38" s="19" t="s">
        <v>14</v>
      </c>
      <c r="M38" s="19" t="s">
        <v>15</v>
      </c>
      <c r="N38" s="19" t="s">
        <v>34</v>
      </c>
      <c r="O38" s="48" t="s">
        <v>35</v>
      </c>
      <c r="P38" s="49" t="s">
        <v>36</v>
      </c>
      <c r="Q38" s="50" t="s">
        <v>37</v>
      </c>
      <c r="S38" s="43" t="s">
        <v>12</v>
      </c>
      <c r="T38" s="44" t="s">
        <v>13</v>
      </c>
      <c r="U38" s="45" t="s">
        <v>14</v>
      </c>
      <c r="V38" s="45" t="s">
        <v>15</v>
      </c>
      <c r="Y38" s="68"/>
      <c r="AY38" s="75"/>
      <c r="AZ38" s="75"/>
      <c r="BA38" s="75"/>
      <c r="BB38" s="75"/>
    </row>
    <row r="39" spans="1:54" ht="16" x14ac:dyDescent="0.2">
      <c r="A39" s="21"/>
      <c r="B39" s="22"/>
      <c r="C39" s="21"/>
      <c r="D39" s="21"/>
      <c r="E39" s="21"/>
      <c r="F39" s="30"/>
      <c r="J39" s="21"/>
      <c r="K39" s="22"/>
      <c r="L39" s="21"/>
      <c r="M39" s="21"/>
      <c r="N39" s="21"/>
      <c r="O39" s="30"/>
      <c r="S39" s="43"/>
      <c r="T39" s="44"/>
      <c r="U39" s="45"/>
      <c r="V39" s="45"/>
      <c r="Y39" s="68"/>
      <c r="AY39" s="75"/>
      <c r="AZ39" s="75"/>
      <c r="BA39" s="75"/>
      <c r="BB39" s="75"/>
    </row>
    <row r="40" spans="1:54" ht="16" x14ac:dyDescent="0.2">
      <c r="A40" s="21" t="s">
        <v>16</v>
      </c>
      <c r="B40">
        <v>3.15</v>
      </c>
      <c r="C40" s="22">
        <v>3.2797000000000001</v>
      </c>
      <c r="D40" s="22">
        <f>C40-B40</f>
        <v>0.12970000000000015</v>
      </c>
      <c r="E40" s="75">
        <v>5.54</v>
      </c>
      <c r="F40" s="75">
        <v>0</v>
      </c>
      <c r="G40" s="51">
        <f t="shared" ref="G40:G50" si="38">(E40/$B$15)/D40</f>
        <v>7.00413400076422E-2</v>
      </c>
      <c r="H40" s="51">
        <f t="shared" ref="H40:H50" si="39">(F40/$C$15)/D40</f>
        <v>0</v>
      </c>
      <c r="J40" s="21" t="s">
        <v>16</v>
      </c>
      <c r="K40">
        <v>3.1698</v>
      </c>
      <c r="L40" s="22">
        <v>3.7128000000000001</v>
      </c>
      <c r="M40" s="22">
        <f>L40-K40</f>
        <v>0.54300000000000015</v>
      </c>
      <c r="N40">
        <v>17.53</v>
      </c>
      <c r="O40">
        <v>2.4700000000000002</v>
      </c>
      <c r="P40" s="51">
        <f t="shared" ref="P40:P50" si="40">(N40/$F$15)/M40</f>
        <v>8.5997879177504788E-2</v>
      </c>
      <c r="Q40" s="51">
        <f t="shared" ref="Q40:Q50" si="41">(O40/$G$15)/M40</f>
        <v>9.5614784715033971E-3</v>
      </c>
      <c r="S40" s="43" t="s">
        <v>18</v>
      </c>
      <c r="T40" s="44">
        <v>5.3684000000000003</v>
      </c>
      <c r="U40">
        <v>5.4766000000000004</v>
      </c>
      <c r="V40" s="22">
        <f>U40-T40</f>
        <v>0.10820000000000007</v>
      </c>
      <c r="Y40" s="68"/>
      <c r="AY40" s="75"/>
      <c r="AZ40" s="75"/>
      <c r="BA40" s="75"/>
      <c r="BB40" s="75"/>
    </row>
    <row r="41" spans="1:54" ht="16" x14ac:dyDescent="0.2">
      <c r="A41" s="21" t="s">
        <v>17</v>
      </c>
      <c r="B41">
        <v>3.1604999999999999</v>
      </c>
      <c r="C41">
        <v>3.3092000000000001</v>
      </c>
      <c r="D41" s="22">
        <f t="shared" ref="D41:D50" si="42">C41-B41</f>
        <v>0.14870000000000028</v>
      </c>
      <c r="E41" s="75">
        <v>1.05</v>
      </c>
      <c r="F41" s="75">
        <v>0</v>
      </c>
      <c r="G41" s="51">
        <f t="shared" si="38"/>
        <v>1.1578784955706068E-2</v>
      </c>
      <c r="H41" s="51">
        <f t="shared" si="39"/>
        <v>0</v>
      </c>
      <c r="J41" s="21" t="s">
        <v>17</v>
      </c>
      <c r="K41">
        <v>3.1629</v>
      </c>
      <c r="L41">
        <v>3.2843</v>
      </c>
      <c r="M41" s="22">
        <f t="shared" ref="M41:M50" si="43">L41-K41</f>
        <v>0.12139999999999995</v>
      </c>
      <c r="N41">
        <v>9.5500000000000007</v>
      </c>
      <c r="O41">
        <v>0</v>
      </c>
      <c r="P41" s="51">
        <f t="shared" si="40"/>
        <v>0.20955129035413428</v>
      </c>
      <c r="Q41" s="51">
        <f t="shared" si="41"/>
        <v>0</v>
      </c>
      <c r="S41" s="43" t="s">
        <v>22</v>
      </c>
      <c r="T41" s="44">
        <v>5.2595000000000001</v>
      </c>
      <c r="U41">
        <v>5.7137000000000002</v>
      </c>
      <c r="V41" s="22">
        <f>U41-T41</f>
        <v>0.45420000000000016</v>
      </c>
      <c r="Y41" s="68"/>
      <c r="AY41" s="75"/>
      <c r="AZ41" s="75"/>
      <c r="BA41" s="75"/>
      <c r="BB41" s="75"/>
    </row>
    <row r="42" spans="1:54" ht="16" x14ac:dyDescent="0.2">
      <c r="A42" s="21" t="s">
        <v>18</v>
      </c>
      <c r="B42" s="14">
        <v>4.9829999999999997</v>
      </c>
      <c r="C42" s="22">
        <v>5.0590999999999999</v>
      </c>
      <c r="D42" s="22">
        <f t="shared" si="42"/>
        <v>7.6100000000000279E-2</v>
      </c>
      <c r="E42" s="75">
        <v>6852.21</v>
      </c>
      <c r="F42" s="75">
        <v>7276.96</v>
      </c>
      <c r="G42" s="51">
        <f t="shared" si="38"/>
        <v>147.64905279170313</v>
      </c>
      <c r="H42" s="51">
        <f t="shared" si="39"/>
        <v>123.72921621309558</v>
      </c>
      <c r="J42" s="21" t="s">
        <v>18</v>
      </c>
      <c r="K42">
        <v>4.8494000000000002</v>
      </c>
      <c r="L42" s="22">
        <v>4.9183000000000003</v>
      </c>
      <c r="M42" s="22">
        <f t="shared" si="43"/>
        <v>6.8900000000000183E-2</v>
      </c>
      <c r="N42">
        <v>3450.44</v>
      </c>
      <c r="O42">
        <v>3338.67</v>
      </c>
      <c r="P42" s="51">
        <f t="shared" si="40"/>
        <v>133.40156130479312</v>
      </c>
      <c r="Q42" s="51">
        <f t="shared" si="41"/>
        <v>101.85496425230846</v>
      </c>
      <c r="S42" s="2"/>
      <c r="T42" s="31"/>
      <c r="U42" s="31"/>
      <c r="V42" s="31"/>
      <c r="Y42" s="68"/>
      <c r="AY42" s="75"/>
      <c r="AZ42" s="75"/>
      <c r="BA42" s="75"/>
      <c r="BB42" s="75"/>
    </row>
    <row r="43" spans="1:54" ht="17" thickBot="1" x14ac:dyDescent="0.25">
      <c r="A43" s="21" t="s">
        <v>19</v>
      </c>
      <c r="B43">
        <v>3.1253000000000002</v>
      </c>
      <c r="C43">
        <v>3.3845999999999998</v>
      </c>
      <c r="D43" s="22">
        <f t="shared" si="42"/>
        <v>0.25929999999999964</v>
      </c>
      <c r="E43" s="75">
        <v>18.54</v>
      </c>
      <c r="F43" s="75">
        <v>12.13</v>
      </c>
      <c r="G43" s="51">
        <f t="shared" si="38"/>
        <v>0.117244335800842</v>
      </c>
      <c r="H43" s="51">
        <f t="shared" si="39"/>
        <v>6.0529239163666371E-2</v>
      </c>
      <c r="J43" s="21" t="s">
        <v>19</v>
      </c>
      <c r="K43">
        <v>3.1690999999999998</v>
      </c>
      <c r="L43">
        <v>3.3563000000000001</v>
      </c>
      <c r="M43" s="22">
        <f t="shared" si="43"/>
        <v>0.18720000000000026</v>
      </c>
      <c r="N43">
        <v>29.57</v>
      </c>
      <c r="O43">
        <v>4.91</v>
      </c>
      <c r="P43" s="51">
        <f t="shared" si="40"/>
        <v>0.4207761685073439</v>
      </c>
      <c r="Q43" s="51">
        <f t="shared" si="41"/>
        <v>5.513197817664392E-2</v>
      </c>
      <c r="S43" s="38" t="s">
        <v>11</v>
      </c>
      <c r="T43" s="39">
        <v>17</v>
      </c>
      <c r="U43" s="41"/>
      <c r="V43" s="42"/>
      <c r="Y43" s="68"/>
      <c r="AY43" s="75"/>
      <c r="AZ43" s="75"/>
      <c r="BA43" s="75"/>
      <c r="BB43" s="75"/>
    </row>
    <row r="44" spans="1:54" ht="16" x14ac:dyDescent="0.2">
      <c r="A44" s="21" t="s">
        <v>20</v>
      </c>
      <c r="B44">
        <v>3.1549</v>
      </c>
      <c r="C44">
        <v>3.3346</v>
      </c>
      <c r="D44" s="22">
        <f t="shared" si="42"/>
        <v>0.17969999999999997</v>
      </c>
      <c r="E44" s="75">
        <v>17.54</v>
      </c>
      <c r="F44" s="75">
        <v>27.35</v>
      </c>
      <c r="G44" s="51">
        <f t="shared" si="38"/>
        <v>0.16005386630576204</v>
      </c>
      <c r="H44" s="51">
        <f t="shared" si="39"/>
        <v>0.19693195144286121</v>
      </c>
      <c r="J44" s="21" t="s">
        <v>20</v>
      </c>
      <c r="K44">
        <v>3.1617000000000002</v>
      </c>
      <c r="L44">
        <v>3.2982999999999998</v>
      </c>
      <c r="M44" s="22">
        <f t="shared" si="43"/>
        <v>0.13659999999999961</v>
      </c>
      <c r="N44">
        <v>19.559999999999999</v>
      </c>
      <c r="O44">
        <v>38.35</v>
      </c>
      <c r="P44" s="51">
        <f t="shared" si="40"/>
        <v>0.38143786747279312</v>
      </c>
      <c r="Q44" s="51">
        <f t="shared" si="41"/>
        <v>0.59012307503959949</v>
      </c>
      <c r="S44" s="43" t="s">
        <v>12</v>
      </c>
      <c r="T44" s="44" t="s">
        <v>13</v>
      </c>
      <c r="U44" s="45" t="s">
        <v>14</v>
      </c>
      <c r="V44" s="45" t="s">
        <v>15</v>
      </c>
      <c r="Y44" s="68"/>
      <c r="AY44" s="75"/>
      <c r="AZ44" s="75"/>
      <c r="BA44" s="75"/>
      <c r="BB44" s="75"/>
    </row>
    <row r="45" spans="1:54" ht="16" x14ac:dyDescent="0.2">
      <c r="A45" s="21" t="s">
        <v>21</v>
      </c>
      <c r="B45">
        <v>3.1526999999999998</v>
      </c>
      <c r="C45" s="14">
        <v>3.3759000000000001</v>
      </c>
      <c r="D45" s="22">
        <f t="shared" si="42"/>
        <v>0.22320000000000029</v>
      </c>
      <c r="E45" s="75">
        <v>1.54</v>
      </c>
      <c r="F45" s="75">
        <v>8.75</v>
      </c>
      <c r="G45" s="51">
        <f t="shared" si="38"/>
        <v>1.1313870102776838E-2</v>
      </c>
      <c r="H45" s="51">
        <f t="shared" si="39"/>
        <v>5.0724852592827677E-2</v>
      </c>
      <c r="J45" s="21" t="s">
        <v>21</v>
      </c>
      <c r="K45">
        <v>3.1629999999999998</v>
      </c>
      <c r="L45">
        <v>3.4</v>
      </c>
      <c r="M45" s="22">
        <f t="shared" si="43"/>
        <v>0.2370000000000001</v>
      </c>
      <c r="N45">
        <v>16.559999999999999</v>
      </c>
      <c r="O45">
        <v>19.97</v>
      </c>
      <c r="P45" s="51">
        <f t="shared" si="40"/>
        <v>0.18613054158981401</v>
      </c>
      <c r="Q45" s="51">
        <f t="shared" si="41"/>
        <v>0.17711593931605607</v>
      </c>
      <c r="S45" s="43"/>
      <c r="T45" s="44"/>
      <c r="U45" s="45"/>
      <c r="V45" s="45"/>
      <c r="Y45" s="68"/>
      <c r="AY45" s="75"/>
      <c r="AZ45" s="75"/>
      <c r="BA45" s="75"/>
      <c r="BB45" s="75"/>
    </row>
    <row r="46" spans="1:54" ht="16" x14ac:dyDescent="0.2">
      <c r="A46" s="21" t="s">
        <v>22</v>
      </c>
      <c r="B46">
        <v>4.7876000000000003</v>
      </c>
      <c r="C46" s="22">
        <v>5.2408000000000001</v>
      </c>
      <c r="D46" s="22">
        <f t="shared" si="42"/>
        <v>0.45319999999999983</v>
      </c>
      <c r="E46" s="75">
        <v>115.59</v>
      </c>
      <c r="F46" s="75">
        <v>85.42</v>
      </c>
      <c r="G46" s="51">
        <f t="shared" si="38"/>
        <v>0.41822984423059517</v>
      </c>
      <c r="H46" s="51">
        <f t="shared" si="39"/>
        <v>0.24388023048104662</v>
      </c>
      <c r="J46" s="21" t="s">
        <v>22</v>
      </c>
      <c r="K46">
        <v>5.1590999999999996</v>
      </c>
      <c r="L46" s="22">
        <v>5.5473999999999997</v>
      </c>
      <c r="M46" s="22">
        <f t="shared" si="43"/>
        <v>0.38830000000000009</v>
      </c>
      <c r="N46">
        <v>88.05</v>
      </c>
      <c r="O46">
        <v>72.38</v>
      </c>
      <c r="P46" s="51">
        <f t="shared" si="40"/>
        <v>0.60404267802968115</v>
      </c>
      <c r="Q46" s="51">
        <f t="shared" si="41"/>
        <v>0.39181324781196841</v>
      </c>
      <c r="S46" s="43" t="s">
        <v>18</v>
      </c>
      <c r="T46" s="44">
        <v>5.0286</v>
      </c>
      <c r="U46">
        <v>5.2310999999999996</v>
      </c>
      <c r="V46" s="22">
        <f>U46-T46</f>
        <v>0.20249999999999968</v>
      </c>
      <c r="Y46" s="68"/>
      <c r="AD46" s="68"/>
      <c r="AE46" s="68"/>
      <c r="AF46" s="68"/>
      <c r="AY46" s="75"/>
      <c r="AZ46" s="75"/>
      <c r="BA46" s="75"/>
      <c r="BB46" s="75"/>
    </row>
    <row r="47" spans="1:54" ht="16" x14ac:dyDescent="0.2">
      <c r="A47" s="21" t="s">
        <v>23</v>
      </c>
      <c r="B47">
        <v>3.1612</v>
      </c>
      <c r="C47">
        <v>3.3424</v>
      </c>
      <c r="D47" s="22">
        <f t="shared" si="42"/>
        <v>0.18120000000000003</v>
      </c>
      <c r="E47" s="75">
        <v>444.17</v>
      </c>
      <c r="F47" s="75">
        <v>534.12</v>
      </c>
      <c r="G47" s="51">
        <f t="shared" si="38"/>
        <v>4.0195338141411074</v>
      </c>
      <c r="H47" s="51">
        <f t="shared" si="39"/>
        <v>3.8140605015249909</v>
      </c>
      <c r="J47" s="21" t="s">
        <v>23</v>
      </c>
      <c r="K47">
        <v>3.1608999999999998</v>
      </c>
      <c r="L47">
        <v>3.4100999999999999</v>
      </c>
      <c r="M47" s="22">
        <f t="shared" si="43"/>
        <v>0.24920000000000009</v>
      </c>
      <c r="N47">
        <v>516.4</v>
      </c>
      <c r="O47">
        <v>941.44</v>
      </c>
      <c r="P47" s="51">
        <f t="shared" si="40"/>
        <v>5.5200606596772115</v>
      </c>
      <c r="Q47" s="51">
        <f t="shared" si="41"/>
        <v>7.9409513726048067</v>
      </c>
      <c r="S47" s="43" t="s">
        <v>22</v>
      </c>
      <c r="T47" s="44">
        <v>5.4745999999999997</v>
      </c>
      <c r="U47">
        <v>5.9397000000000002</v>
      </c>
      <c r="V47" s="22">
        <f>U47-T47</f>
        <v>0.46510000000000051</v>
      </c>
      <c r="Y47" s="68"/>
      <c r="AY47" s="75"/>
      <c r="AZ47" s="75"/>
      <c r="BA47" s="75"/>
      <c r="BB47" s="75"/>
    </row>
    <row r="48" spans="1:54" ht="16" x14ac:dyDescent="0.2">
      <c r="A48" s="21" t="s">
        <v>24</v>
      </c>
      <c r="B48">
        <v>3.1638000000000002</v>
      </c>
      <c r="C48">
        <v>3.3031999999999999</v>
      </c>
      <c r="D48" s="22">
        <f t="shared" si="42"/>
        <v>0.13939999999999975</v>
      </c>
      <c r="E48" s="75">
        <v>4.53</v>
      </c>
      <c r="F48" s="75">
        <v>10.68</v>
      </c>
      <c r="G48" s="51">
        <f t="shared" si="38"/>
        <v>5.3286854634133692E-2</v>
      </c>
      <c r="H48" s="51">
        <f t="shared" si="39"/>
        <v>9.9132351887125034E-2</v>
      </c>
      <c r="J48" s="21" t="s">
        <v>24</v>
      </c>
      <c r="K48">
        <v>3.1654</v>
      </c>
      <c r="L48">
        <v>3.3149000000000002</v>
      </c>
      <c r="M48" s="22">
        <f t="shared" si="43"/>
        <v>0.14950000000000019</v>
      </c>
      <c r="N48">
        <v>8.06</v>
      </c>
      <c r="O48">
        <v>27.57</v>
      </c>
      <c r="P48" s="51">
        <f t="shared" si="40"/>
        <v>0.14361490118256273</v>
      </c>
      <c r="Q48" s="51">
        <f t="shared" si="41"/>
        <v>0.38763546253348186</v>
      </c>
      <c r="S48" s="2"/>
      <c r="T48" s="31"/>
      <c r="U48" s="31"/>
      <c r="V48" s="31"/>
      <c r="AY48" s="75"/>
      <c r="AZ48" s="75"/>
      <c r="BA48" s="75"/>
      <c r="BB48" s="75"/>
    </row>
    <row r="49" spans="1:54" ht="17" thickBot="1" x14ac:dyDescent="0.25">
      <c r="A49" s="28" t="s">
        <v>31</v>
      </c>
      <c r="B49">
        <v>3.1602000000000001</v>
      </c>
      <c r="C49">
        <v>3.1678999999999999</v>
      </c>
      <c r="D49" s="22">
        <f t="shared" si="42"/>
        <v>7.6999999999998181E-3</v>
      </c>
      <c r="E49" s="75">
        <v>0</v>
      </c>
      <c r="F49" s="75">
        <v>2.08</v>
      </c>
      <c r="G49" s="51">
        <f t="shared" si="38"/>
        <v>0</v>
      </c>
      <c r="H49" s="51">
        <f t="shared" si="39"/>
        <v>0.34952604327029901</v>
      </c>
      <c r="J49" s="28" t="s">
        <v>31</v>
      </c>
      <c r="K49">
        <v>3.1677</v>
      </c>
      <c r="L49">
        <v>3.1728000000000001</v>
      </c>
      <c r="M49" s="22">
        <f t="shared" si="43"/>
        <v>5.1000000000001044E-3</v>
      </c>
      <c r="N49">
        <v>82.68</v>
      </c>
      <c r="O49">
        <v>154.9</v>
      </c>
      <c r="P49" s="51">
        <f t="shared" si="40"/>
        <v>43.185300551044179</v>
      </c>
      <c r="Q49" s="51">
        <f t="shared" si="41"/>
        <v>63.842394798211039</v>
      </c>
      <c r="S49" s="38" t="s">
        <v>11</v>
      </c>
      <c r="T49" s="39">
        <v>18</v>
      </c>
      <c r="U49" s="41"/>
      <c r="V49" s="42"/>
      <c r="AY49" s="75"/>
      <c r="AZ49" s="75"/>
      <c r="BA49" s="75"/>
      <c r="BB49" s="75"/>
    </row>
    <row r="50" spans="1:54" ht="17" thickBot="1" x14ac:dyDescent="0.25">
      <c r="A50" s="24" t="s">
        <v>25</v>
      </c>
      <c r="B50" s="46">
        <v>3.1566000000000001</v>
      </c>
      <c r="C50" s="47">
        <v>3.2187999999999999</v>
      </c>
      <c r="D50" s="25">
        <f t="shared" si="42"/>
        <v>6.2199999999999811E-2</v>
      </c>
      <c r="E50" s="76">
        <v>46.06</v>
      </c>
      <c r="F50" s="77">
        <v>36.79</v>
      </c>
      <c r="G50" s="53">
        <f t="shared" si="38"/>
        <v>1.2142782234481067</v>
      </c>
      <c r="H50" s="53">
        <f t="shared" si="39"/>
        <v>0.76532576456018164</v>
      </c>
      <c r="J50" s="24" t="s">
        <v>25</v>
      </c>
      <c r="K50" s="46">
        <v>3.1608999999999998</v>
      </c>
      <c r="L50" s="47">
        <v>3.2046000000000001</v>
      </c>
      <c r="M50" s="25">
        <f t="shared" si="43"/>
        <v>4.3700000000000294E-2</v>
      </c>
      <c r="N50" s="46">
        <v>86.72</v>
      </c>
      <c r="O50" s="73">
        <v>215.46</v>
      </c>
      <c r="P50" s="53">
        <f t="shared" si="40"/>
        <v>5.2861987396229928</v>
      </c>
      <c r="Q50" s="53">
        <f t="shared" si="41"/>
        <v>10.363659754567569</v>
      </c>
      <c r="S50" s="43" t="s">
        <v>12</v>
      </c>
      <c r="T50" s="44" t="s">
        <v>13</v>
      </c>
      <c r="U50" s="45" t="s">
        <v>14</v>
      </c>
      <c r="V50" s="45" t="s">
        <v>15</v>
      </c>
      <c r="AY50" s="75"/>
      <c r="AZ50" s="75"/>
      <c r="BA50" s="75"/>
      <c r="BB50" s="75"/>
    </row>
    <row r="51" spans="1:54" ht="16" x14ac:dyDescent="0.2">
      <c r="A51" s="19" t="s">
        <v>26</v>
      </c>
      <c r="B51" s="20"/>
      <c r="C51" s="19"/>
      <c r="D51" s="19"/>
      <c r="E51" s="19"/>
      <c r="F51" s="19"/>
      <c r="G51" s="19"/>
      <c r="H51" s="26" t="e">
        <f>H42/H41</f>
        <v>#DIV/0!</v>
      </c>
      <c r="J51" s="19" t="s">
        <v>26</v>
      </c>
      <c r="K51" s="20"/>
      <c r="L51" s="19"/>
      <c r="M51" s="19"/>
      <c r="N51" s="19"/>
      <c r="O51" s="19"/>
      <c r="P51" s="19"/>
      <c r="Q51" s="26" t="e">
        <f>Q42/Q41</f>
        <v>#DIV/0!</v>
      </c>
      <c r="S51" s="43"/>
      <c r="T51" s="44"/>
      <c r="U51" s="45"/>
      <c r="V51" s="45"/>
      <c r="AY51" s="75"/>
      <c r="AZ51" s="75"/>
      <c r="BA51" s="75"/>
      <c r="BB51" s="75"/>
    </row>
    <row r="52" spans="1:54" ht="16" x14ac:dyDescent="0.2">
      <c r="A52" s="21" t="s">
        <v>27</v>
      </c>
      <c r="B52" s="27"/>
      <c r="C52" s="28"/>
      <c r="D52" s="28"/>
      <c r="E52" s="28"/>
      <c r="F52" s="28"/>
      <c r="G52" s="28"/>
      <c r="H52" s="29" t="e">
        <f>H42/H40</f>
        <v>#DIV/0!</v>
      </c>
      <c r="J52" s="21" t="s">
        <v>27</v>
      </c>
      <c r="K52" s="27"/>
      <c r="L52" s="28"/>
      <c r="M52" s="28"/>
      <c r="N52" s="28"/>
      <c r="O52" s="28"/>
      <c r="P52" s="28"/>
      <c r="Q52" s="29">
        <f>Q42/Q40</f>
        <v>10652.637513735186</v>
      </c>
      <c r="S52" s="43" t="s">
        <v>18</v>
      </c>
      <c r="T52" s="44">
        <v>5.3212999999999999</v>
      </c>
      <c r="U52">
        <v>5.4318</v>
      </c>
      <c r="V52" s="22">
        <f>U52-T52</f>
        <v>0.11050000000000004</v>
      </c>
      <c r="AY52" s="75"/>
      <c r="AZ52" s="75"/>
      <c r="BA52" s="75"/>
      <c r="BB52" s="75"/>
    </row>
    <row r="53" spans="1:54" ht="16" x14ac:dyDescent="0.2">
      <c r="A53" s="30" t="s">
        <v>28</v>
      </c>
      <c r="B53" s="22"/>
      <c r="C53" s="21"/>
      <c r="D53" s="21"/>
      <c r="E53" s="21"/>
      <c r="F53" s="21"/>
      <c r="G53" s="21"/>
      <c r="H53" s="23">
        <f>H42/H47</f>
        <v>32.440286713759377</v>
      </c>
      <c r="J53" s="30" t="s">
        <v>28</v>
      </c>
      <c r="K53" s="22"/>
      <c r="L53" s="21"/>
      <c r="M53" s="21"/>
      <c r="N53" s="21"/>
      <c r="O53" s="21"/>
      <c r="P53" s="21"/>
      <c r="Q53" s="23">
        <f>Q42/Q47</f>
        <v>12.826544260640372</v>
      </c>
      <c r="S53" s="43" t="s">
        <v>22</v>
      </c>
      <c r="T53" s="44">
        <v>5.4032999999999998</v>
      </c>
      <c r="U53">
        <v>5.8902000000000001</v>
      </c>
      <c r="V53" s="22">
        <f>U53-T53</f>
        <v>0.48690000000000033</v>
      </c>
      <c r="AY53" s="75"/>
      <c r="AZ53" s="75"/>
      <c r="BA53" s="75"/>
      <c r="BB53" s="75"/>
    </row>
    <row r="54" spans="1:54" ht="16" x14ac:dyDescent="0.2">
      <c r="S54" s="2"/>
      <c r="T54" s="2"/>
      <c r="U54" s="2"/>
      <c r="V54" s="2"/>
      <c r="AY54" s="75"/>
      <c r="AZ54" s="75"/>
      <c r="BA54" s="75"/>
      <c r="BB54" s="75"/>
    </row>
    <row r="55" spans="1:54" ht="17" thickBot="1" x14ac:dyDescent="0.25">
      <c r="A55" s="15" t="s">
        <v>11</v>
      </c>
      <c r="B55" s="16">
        <v>3</v>
      </c>
      <c r="C55" s="15"/>
      <c r="D55" s="17"/>
      <c r="E55" s="17"/>
      <c r="F55" s="17"/>
      <c r="G55" s="18"/>
      <c r="H55" s="15"/>
      <c r="J55" s="15" t="s">
        <v>11</v>
      </c>
      <c r="K55" s="16">
        <v>9</v>
      </c>
      <c r="L55" s="15"/>
      <c r="M55" s="17"/>
      <c r="N55" s="17"/>
      <c r="O55" s="17"/>
      <c r="P55" s="18"/>
      <c r="Q55" s="15"/>
      <c r="S55" s="2"/>
      <c r="T55" s="36"/>
      <c r="U55" s="2"/>
      <c r="V55" s="37"/>
      <c r="AD55" s="68"/>
      <c r="AE55" s="68"/>
      <c r="AF55" s="68"/>
      <c r="AY55" s="75"/>
      <c r="AZ55" s="75"/>
      <c r="BA55" s="75"/>
      <c r="BB55" s="75"/>
    </row>
    <row r="56" spans="1:54" ht="16" x14ac:dyDescent="0.2">
      <c r="A56" s="19" t="s">
        <v>12</v>
      </c>
      <c r="B56" s="20" t="s">
        <v>13</v>
      </c>
      <c r="C56" s="19" t="s">
        <v>14</v>
      </c>
      <c r="D56" s="19" t="s">
        <v>15</v>
      </c>
      <c r="E56" s="19" t="s">
        <v>34</v>
      </c>
      <c r="F56" s="48" t="s">
        <v>35</v>
      </c>
      <c r="G56" s="49" t="s">
        <v>36</v>
      </c>
      <c r="H56" s="50" t="s">
        <v>37</v>
      </c>
      <c r="J56" s="19" t="s">
        <v>12</v>
      </c>
      <c r="K56" s="20" t="s">
        <v>13</v>
      </c>
      <c r="L56" s="19" t="s">
        <v>14</v>
      </c>
      <c r="M56" s="19" t="s">
        <v>15</v>
      </c>
      <c r="N56" s="19" t="s">
        <v>34</v>
      </c>
      <c r="O56" s="48" t="s">
        <v>35</v>
      </c>
      <c r="P56" s="49" t="s">
        <v>36</v>
      </c>
      <c r="Q56" s="50" t="s">
        <v>37</v>
      </c>
      <c r="T56" s="68"/>
      <c r="V56" s="2"/>
      <c r="AY56" s="75"/>
      <c r="AZ56" s="75"/>
      <c r="BA56" s="75"/>
      <c r="BB56" s="75"/>
    </row>
    <row r="57" spans="1:54" ht="16" x14ac:dyDescent="0.2">
      <c r="A57" s="21"/>
      <c r="B57" s="22"/>
      <c r="C57" s="21"/>
      <c r="D57" s="21"/>
      <c r="E57" s="21"/>
      <c r="F57" s="30"/>
      <c r="J57" s="21"/>
      <c r="K57" s="22"/>
      <c r="L57" s="21"/>
      <c r="M57" s="21"/>
      <c r="N57" s="21"/>
      <c r="O57" s="30"/>
      <c r="T57" s="68"/>
      <c r="V57" s="2"/>
      <c r="AY57" s="75"/>
      <c r="AZ57" s="75"/>
      <c r="BA57" s="75"/>
      <c r="BB57" s="75"/>
    </row>
    <row r="58" spans="1:54" ht="16" x14ac:dyDescent="0.2">
      <c r="A58" s="21" t="s">
        <v>16</v>
      </c>
      <c r="B58">
        <v>3.1661000000000001</v>
      </c>
      <c r="C58" s="22">
        <v>3.5045999999999999</v>
      </c>
      <c r="D58" s="22">
        <f>C58-B58</f>
        <v>0.3384999999999998</v>
      </c>
      <c r="E58" s="75">
        <v>2.5299999999999998</v>
      </c>
      <c r="F58" s="75">
        <v>0</v>
      </c>
      <c r="G58" s="51">
        <f>(E58/$B$15)/D58</f>
        <v>1.2255936602577606E-2</v>
      </c>
      <c r="H58" s="51">
        <f>(F58/$C$15)/D58</f>
        <v>0</v>
      </c>
      <c r="J58" s="21" t="s">
        <v>16</v>
      </c>
      <c r="K58">
        <v>3.1682999999999999</v>
      </c>
      <c r="L58" s="22">
        <v>3.4445000000000001</v>
      </c>
      <c r="M58" s="22">
        <f>L58-K58</f>
        <v>0.27620000000000022</v>
      </c>
      <c r="N58">
        <v>74.53</v>
      </c>
      <c r="O58">
        <v>40.22</v>
      </c>
      <c r="P58" s="51">
        <f t="shared" ref="P58:P68" si="44">(N58/$F$15)/M58</f>
        <v>0.71880833038861891</v>
      </c>
      <c r="Q58" s="51">
        <f t="shared" ref="Q58:Q68" si="45">(O58/$G$15)/M58</f>
        <v>0.30608801141468722</v>
      </c>
      <c r="T58" s="68"/>
      <c r="AY58" s="75"/>
      <c r="AZ58" s="75"/>
      <c r="BA58" s="75"/>
      <c r="BB58" s="75"/>
    </row>
    <row r="59" spans="1:54" ht="16" x14ac:dyDescent="0.2">
      <c r="A59" s="21" t="s">
        <v>17</v>
      </c>
      <c r="B59">
        <v>3.1549</v>
      </c>
      <c r="C59">
        <v>3.2568000000000001</v>
      </c>
      <c r="D59" s="22">
        <f t="shared" ref="D59:D68" si="46">C59-B59</f>
        <v>0.1019000000000001</v>
      </c>
      <c r="E59" s="75">
        <v>0</v>
      </c>
      <c r="F59" s="75">
        <v>0</v>
      </c>
      <c r="G59" s="51">
        <f t="shared" ref="G59:G68" si="47">(E59/$B$15)/D59</f>
        <v>0</v>
      </c>
      <c r="H59" s="51">
        <f t="shared" ref="H59:H68" si="48">(F59/$C$15)/D59</f>
        <v>0</v>
      </c>
      <c r="J59" s="21" t="s">
        <v>17</v>
      </c>
      <c r="K59">
        <v>3.1852999999999998</v>
      </c>
      <c r="L59">
        <v>3.2561</v>
      </c>
      <c r="M59" s="22">
        <f t="shared" ref="M59:M68" si="49">L59-K59</f>
        <v>7.0800000000000196E-2</v>
      </c>
      <c r="N59">
        <v>6.55</v>
      </c>
      <c r="O59">
        <v>0</v>
      </c>
      <c r="P59" s="51">
        <f t="shared" si="44"/>
        <v>0.24644141679370604</v>
      </c>
      <c r="Q59" s="51">
        <f t="shared" si="45"/>
        <v>0</v>
      </c>
      <c r="T59" s="68"/>
      <c r="AY59" s="75"/>
      <c r="AZ59" s="75"/>
      <c r="BA59" s="75"/>
      <c r="BB59" s="75"/>
    </row>
    <row r="60" spans="1:54" ht="16" x14ac:dyDescent="0.2">
      <c r="A60" s="21" t="s">
        <v>18</v>
      </c>
      <c r="B60">
        <v>4.8646000000000003</v>
      </c>
      <c r="C60" s="22">
        <v>4.9889999999999999</v>
      </c>
      <c r="D60" s="22">
        <f t="shared" si="46"/>
        <v>0.12439999999999962</v>
      </c>
      <c r="E60" s="75">
        <v>19724.25</v>
      </c>
      <c r="F60" s="75">
        <v>25609.72</v>
      </c>
      <c r="G60" s="51">
        <f t="shared" si="47"/>
        <v>259.99486809429345</v>
      </c>
      <c r="H60" s="51">
        <f t="shared" si="48"/>
        <v>266.37372301130983</v>
      </c>
      <c r="J60" s="21" t="s">
        <v>18</v>
      </c>
      <c r="K60">
        <v>4.9436999999999998</v>
      </c>
      <c r="L60" s="22">
        <v>5.0761000000000003</v>
      </c>
      <c r="M60" s="22">
        <f t="shared" si="49"/>
        <v>0.13240000000000052</v>
      </c>
      <c r="N60">
        <v>12009.08</v>
      </c>
      <c r="O60">
        <v>11686.61</v>
      </c>
      <c r="P60" s="51">
        <f t="shared" si="44"/>
        <v>241.61695535492507</v>
      </c>
      <c r="Q60" s="51">
        <f t="shared" si="45"/>
        <v>185.53613013711902</v>
      </c>
      <c r="T60" s="68"/>
      <c r="AY60" s="75"/>
      <c r="AZ60" s="75"/>
      <c r="BA60" s="75"/>
      <c r="BB60" s="75"/>
    </row>
    <row r="61" spans="1:54" ht="16" x14ac:dyDescent="0.2">
      <c r="A61" s="21" t="s">
        <v>19</v>
      </c>
      <c r="B61">
        <v>3.1482000000000001</v>
      </c>
      <c r="C61">
        <v>3.2724000000000002</v>
      </c>
      <c r="D61" s="22">
        <f t="shared" si="46"/>
        <v>0.12420000000000009</v>
      </c>
      <c r="E61" s="75">
        <v>1.05</v>
      </c>
      <c r="F61" s="75">
        <v>7.15</v>
      </c>
      <c r="G61" s="51">
        <f t="shared" si="47"/>
        <v>1.3862844789963722E-2</v>
      </c>
      <c r="H61" s="51">
        <f t="shared" si="48"/>
        <v>7.4488868420374416E-2</v>
      </c>
      <c r="J61" s="21" t="s">
        <v>19</v>
      </c>
      <c r="K61">
        <v>3.1692999999999998</v>
      </c>
      <c r="L61">
        <v>3.3393999999999999</v>
      </c>
      <c r="M61" s="22">
        <f t="shared" si="49"/>
        <v>0.17010000000000014</v>
      </c>
      <c r="N61">
        <v>32.619999999999997</v>
      </c>
      <c r="O61">
        <v>0</v>
      </c>
      <c r="P61" s="51">
        <f t="shared" si="44"/>
        <v>0.51084047221382844</v>
      </c>
      <c r="Q61" s="51">
        <f t="shared" si="45"/>
        <v>0</v>
      </c>
      <c r="T61" s="68"/>
      <c r="AY61" s="75"/>
      <c r="AZ61" s="75"/>
      <c r="BA61" s="75"/>
      <c r="BB61" s="75"/>
    </row>
    <row r="62" spans="1:54" ht="16" x14ac:dyDescent="0.2">
      <c r="A62" s="21" t="s">
        <v>20</v>
      </c>
      <c r="B62">
        <v>3.1572</v>
      </c>
      <c r="C62">
        <v>3.2730000000000001</v>
      </c>
      <c r="D62" s="22">
        <f t="shared" si="46"/>
        <v>0.11580000000000013</v>
      </c>
      <c r="E62" s="75">
        <v>0</v>
      </c>
      <c r="F62" s="75">
        <v>15.25</v>
      </c>
      <c r="G62" s="51">
        <f t="shared" si="47"/>
        <v>0</v>
      </c>
      <c r="H62" s="51">
        <f t="shared" si="48"/>
        <v>0.17039946040509932</v>
      </c>
      <c r="J62" s="21" t="s">
        <v>20</v>
      </c>
      <c r="K62">
        <v>3.1696</v>
      </c>
      <c r="L62">
        <v>3.3039999999999998</v>
      </c>
      <c r="M62" s="22">
        <f t="shared" si="49"/>
        <v>0.13439999999999985</v>
      </c>
      <c r="N62">
        <v>15.58</v>
      </c>
      <c r="O62">
        <v>17.45</v>
      </c>
      <c r="P62" s="51">
        <f t="shared" si="44"/>
        <v>0.30879754518144953</v>
      </c>
      <c r="Q62" s="51">
        <f t="shared" si="45"/>
        <v>0.27291291641049686</v>
      </c>
      <c r="T62" s="68"/>
      <c r="AY62" s="75"/>
      <c r="AZ62" s="75"/>
      <c r="BA62" s="75"/>
      <c r="BB62" s="75"/>
    </row>
    <row r="63" spans="1:54" ht="16" x14ac:dyDescent="0.2">
      <c r="A63" s="21" t="s">
        <v>21</v>
      </c>
      <c r="B63">
        <v>3.1446999999999998</v>
      </c>
      <c r="C63" s="14">
        <v>3.3826999999999998</v>
      </c>
      <c r="D63" s="22">
        <f t="shared" si="46"/>
        <v>0.23799999999999999</v>
      </c>
      <c r="E63" s="75">
        <v>24.59</v>
      </c>
      <c r="F63" s="75">
        <v>0.68</v>
      </c>
      <c r="G63" s="51">
        <f t="shared" si="47"/>
        <v>0.16942060540393297</v>
      </c>
      <c r="H63" s="51">
        <f t="shared" si="48"/>
        <v>3.6969100730511522E-3</v>
      </c>
      <c r="J63" s="21" t="s">
        <v>21</v>
      </c>
      <c r="K63">
        <v>3.1358999999999999</v>
      </c>
      <c r="L63">
        <v>3.3852000000000002</v>
      </c>
      <c r="M63" s="22">
        <f t="shared" si="49"/>
        <v>0.2493000000000003</v>
      </c>
      <c r="N63">
        <v>24.59</v>
      </c>
      <c r="O63">
        <v>23.81</v>
      </c>
      <c r="P63" s="51">
        <f t="shared" si="44"/>
        <v>0.26274950397183733</v>
      </c>
      <c r="Q63" s="51">
        <f t="shared" si="45"/>
        <v>0.20075438711262325</v>
      </c>
      <c r="T63" s="68"/>
      <c r="AY63" s="75"/>
      <c r="AZ63" s="75"/>
      <c r="BA63" s="75"/>
      <c r="BB63" s="75"/>
    </row>
    <row r="64" spans="1:54" ht="16" x14ac:dyDescent="0.2">
      <c r="A64" s="21" t="s">
        <v>22</v>
      </c>
      <c r="B64">
        <v>4.8093000000000004</v>
      </c>
      <c r="C64" s="22">
        <v>5.2457000000000003</v>
      </c>
      <c r="D64" s="22">
        <f t="shared" si="46"/>
        <v>0.4363999999999999</v>
      </c>
      <c r="E64" s="75">
        <v>38.07</v>
      </c>
      <c r="F64" s="75">
        <v>50.47</v>
      </c>
      <c r="G64" s="51">
        <f t="shared" si="47"/>
        <v>0.14304833015432933</v>
      </c>
      <c r="H64" s="51">
        <f t="shared" si="48"/>
        <v>0.14964268557610472</v>
      </c>
      <c r="J64" s="21" t="s">
        <v>22</v>
      </c>
      <c r="K64">
        <v>5.1524999999999999</v>
      </c>
      <c r="L64" s="22">
        <v>5.5384000000000002</v>
      </c>
      <c r="M64" s="22">
        <f t="shared" si="49"/>
        <v>0.38590000000000035</v>
      </c>
      <c r="N64">
        <v>88.59</v>
      </c>
      <c r="O64">
        <v>83.45</v>
      </c>
      <c r="P64" s="51">
        <f t="shared" si="44"/>
        <v>0.61152691697363193</v>
      </c>
      <c r="Q64" s="51">
        <f t="shared" si="45"/>
        <v>0.454547726904453</v>
      </c>
      <c r="T64" s="68"/>
      <c r="AD64" s="68"/>
      <c r="AE64" s="68"/>
      <c r="AF64" s="68"/>
      <c r="AY64" s="75"/>
      <c r="AZ64" s="75"/>
      <c r="BA64" s="75"/>
      <c r="BB64" s="75"/>
    </row>
    <row r="65" spans="1:54" ht="16" x14ac:dyDescent="0.2">
      <c r="A65" s="21" t="s">
        <v>23</v>
      </c>
      <c r="B65">
        <v>3.1572</v>
      </c>
      <c r="C65">
        <v>3.93</v>
      </c>
      <c r="D65" s="22">
        <f t="shared" si="46"/>
        <v>0.77280000000000015</v>
      </c>
      <c r="E65" s="75">
        <v>673.9</v>
      </c>
      <c r="F65" s="75">
        <v>1021.86</v>
      </c>
      <c r="G65" s="51">
        <f t="shared" si="47"/>
        <v>1.4299241485647791</v>
      </c>
      <c r="H65" s="51">
        <f t="shared" si="48"/>
        <v>1.7109259634275586</v>
      </c>
      <c r="J65" s="21" t="s">
        <v>23</v>
      </c>
      <c r="K65">
        <v>3.1463000000000001</v>
      </c>
      <c r="L65">
        <v>3.8249</v>
      </c>
      <c r="M65" s="22">
        <f t="shared" si="49"/>
        <v>0.67859999999999987</v>
      </c>
      <c r="N65">
        <v>1245.9000000000001</v>
      </c>
      <c r="O65">
        <v>2504.92</v>
      </c>
      <c r="P65" s="51">
        <f t="shared" si="44"/>
        <v>4.8907446115545872</v>
      </c>
      <c r="Q65" s="51">
        <f t="shared" si="45"/>
        <v>7.7590389647721949</v>
      </c>
      <c r="T65" s="68"/>
      <c r="AY65" s="75"/>
      <c r="AZ65" s="75"/>
      <c r="BA65" s="75"/>
      <c r="BB65" s="75"/>
    </row>
    <row r="66" spans="1:54" ht="16" x14ac:dyDescent="0.2">
      <c r="A66" s="21" t="s">
        <v>24</v>
      </c>
      <c r="B66">
        <v>3.1724000000000001</v>
      </c>
      <c r="C66">
        <v>3.3005</v>
      </c>
      <c r="D66" s="22">
        <f t="shared" si="46"/>
        <v>0.12809999999999988</v>
      </c>
      <c r="E66" s="75">
        <v>3.53</v>
      </c>
      <c r="F66" s="75">
        <v>0</v>
      </c>
      <c r="G66" s="51">
        <f t="shared" si="47"/>
        <v>4.5186659156794505E-2</v>
      </c>
      <c r="H66" s="51">
        <f t="shared" si="48"/>
        <v>0</v>
      </c>
      <c r="J66" s="21" t="s">
        <v>24</v>
      </c>
      <c r="K66">
        <v>3.1861999999999999</v>
      </c>
      <c r="L66">
        <v>3.3862999999999999</v>
      </c>
      <c r="M66" s="22">
        <f t="shared" si="49"/>
        <v>0.20009999999999994</v>
      </c>
      <c r="N66">
        <v>19.100000000000001</v>
      </c>
      <c r="O66">
        <v>27.67</v>
      </c>
      <c r="P66" s="51">
        <f t="shared" si="44"/>
        <v>0.25426813242370716</v>
      </c>
      <c r="Q66" s="51">
        <f t="shared" si="45"/>
        <v>0.29066316508431822</v>
      </c>
      <c r="T66" s="68"/>
      <c r="V66" s="31"/>
      <c r="AY66" s="75"/>
      <c r="AZ66" s="75"/>
      <c r="BA66" s="75"/>
      <c r="BB66" s="75"/>
    </row>
    <row r="67" spans="1:54" ht="16" x14ac:dyDescent="0.2">
      <c r="A67" s="28" t="s">
        <v>31</v>
      </c>
      <c r="B67">
        <v>3.17</v>
      </c>
      <c r="C67">
        <v>3.1738</v>
      </c>
      <c r="D67" s="22">
        <f t="shared" si="46"/>
        <v>3.8000000000000256E-3</v>
      </c>
      <c r="E67" s="75">
        <v>0</v>
      </c>
      <c r="F67" s="75">
        <v>0</v>
      </c>
      <c r="G67" s="51">
        <f t="shared" si="47"/>
        <v>0</v>
      </c>
      <c r="H67" s="51">
        <f t="shared" si="48"/>
        <v>0</v>
      </c>
      <c r="J67" s="28" t="s">
        <v>31</v>
      </c>
      <c r="K67">
        <v>3.1669</v>
      </c>
      <c r="L67">
        <v>3.1701999999999999</v>
      </c>
      <c r="M67" s="22">
        <f t="shared" si="49"/>
        <v>3.2999999999998586E-3</v>
      </c>
      <c r="N67">
        <v>14.57</v>
      </c>
      <c r="O67">
        <v>22.77</v>
      </c>
      <c r="P67" s="51">
        <f t="shared" si="44"/>
        <v>11.761190013511907</v>
      </c>
      <c r="Q67" s="51">
        <f t="shared" si="45"/>
        <v>14.503640238535757</v>
      </c>
      <c r="T67" s="68"/>
      <c r="V67" s="31"/>
      <c r="AY67" s="75"/>
      <c r="AZ67" s="75"/>
      <c r="BA67" s="75"/>
      <c r="BB67" s="75"/>
    </row>
    <row r="68" spans="1:54" ht="17" thickBot="1" x14ac:dyDescent="0.25">
      <c r="A68" s="24" t="s">
        <v>25</v>
      </c>
      <c r="B68" s="46">
        <v>3.1352000000000002</v>
      </c>
      <c r="C68" s="47">
        <v>3.1671999999999998</v>
      </c>
      <c r="D68" s="25">
        <f t="shared" si="46"/>
        <v>3.1999999999999584E-2</v>
      </c>
      <c r="E68" s="76">
        <v>0</v>
      </c>
      <c r="F68" s="77">
        <v>13.8</v>
      </c>
      <c r="G68" s="53">
        <f t="shared" si="47"/>
        <v>0</v>
      </c>
      <c r="H68" s="53">
        <f t="shared" si="48"/>
        <v>0.55800236415116555</v>
      </c>
      <c r="J68" s="24" t="s">
        <v>25</v>
      </c>
      <c r="K68" s="46">
        <v>3.1495000000000002</v>
      </c>
      <c r="L68" s="47">
        <v>3.1823000000000001</v>
      </c>
      <c r="M68" s="25">
        <f t="shared" si="49"/>
        <v>3.279999999999994E-2</v>
      </c>
      <c r="N68" s="46">
        <v>28.11</v>
      </c>
      <c r="O68" s="73">
        <v>34.35</v>
      </c>
      <c r="P68" s="53">
        <f t="shared" si="44"/>
        <v>2.2829303221273252</v>
      </c>
      <c r="Q68" s="53">
        <f t="shared" si="45"/>
        <v>2.2013080690777782</v>
      </c>
      <c r="T68" s="68"/>
      <c r="V68" s="31"/>
      <c r="AY68" s="75"/>
      <c r="AZ68" s="75"/>
      <c r="BA68" s="75"/>
      <c r="BB68" s="75"/>
    </row>
    <row r="69" spans="1:54" ht="16" x14ac:dyDescent="0.2">
      <c r="A69" s="19" t="s">
        <v>26</v>
      </c>
      <c r="B69" s="20"/>
      <c r="C69" s="19"/>
      <c r="D69" s="19"/>
      <c r="E69" s="19"/>
      <c r="F69" s="19"/>
      <c r="G69" s="19"/>
      <c r="H69" s="26" t="e">
        <f>H60/H59</f>
        <v>#DIV/0!</v>
      </c>
      <c r="J69" s="19" t="s">
        <v>26</v>
      </c>
      <c r="K69" s="20"/>
      <c r="L69" s="19"/>
      <c r="M69" s="19"/>
      <c r="N69" s="19"/>
      <c r="O69" s="19"/>
      <c r="P69" s="19"/>
      <c r="Q69" s="26" t="e">
        <f>Q60/Q59</f>
        <v>#DIV/0!</v>
      </c>
      <c r="T69" s="68"/>
      <c r="V69" s="2"/>
      <c r="AY69" s="75"/>
      <c r="AZ69" s="75"/>
      <c r="BA69" s="75"/>
      <c r="BB69" s="75"/>
    </row>
    <row r="70" spans="1:54" ht="16" x14ac:dyDescent="0.2">
      <c r="A70" s="21" t="s">
        <v>27</v>
      </c>
      <c r="B70" s="27"/>
      <c r="C70" s="28"/>
      <c r="D70" s="28"/>
      <c r="E70" s="28"/>
      <c r="F70" s="28"/>
      <c r="G70" s="28"/>
      <c r="H70" s="29" t="e">
        <f>H60/H58</f>
        <v>#DIV/0!</v>
      </c>
      <c r="J70" s="21" t="s">
        <v>27</v>
      </c>
      <c r="K70" s="27"/>
      <c r="L70" s="28"/>
      <c r="M70" s="28"/>
      <c r="N70" s="28"/>
      <c r="O70" s="28"/>
      <c r="P70" s="28"/>
      <c r="Q70" s="29">
        <f>Q60/Q58</f>
        <v>606.15288158331418</v>
      </c>
      <c r="T70" s="68"/>
      <c r="V70" s="2"/>
      <c r="AY70" s="75"/>
      <c r="AZ70" s="75"/>
      <c r="BA70" s="75"/>
      <c r="BB70" s="75"/>
    </row>
    <row r="71" spans="1:54" ht="16" x14ac:dyDescent="0.2">
      <c r="A71" s="30" t="s">
        <v>28</v>
      </c>
      <c r="B71" s="22"/>
      <c r="C71" s="21"/>
      <c r="D71" s="21"/>
      <c r="E71" s="21"/>
      <c r="F71" s="21"/>
      <c r="G71" s="21"/>
      <c r="H71" s="23">
        <f>H60/H65</f>
        <v>155.68980114000604</v>
      </c>
      <c r="J71" s="30" t="s">
        <v>28</v>
      </c>
      <c r="K71" s="22"/>
      <c r="L71" s="21"/>
      <c r="M71" s="21"/>
      <c r="N71" s="21"/>
      <c r="O71" s="21"/>
      <c r="P71" s="21"/>
      <c r="Q71" s="23">
        <f>Q60/Q65</f>
        <v>23.91225652809521</v>
      </c>
      <c r="T71" s="68"/>
      <c r="V71" s="2"/>
      <c r="AY71" s="75"/>
      <c r="AZ71" s="75"/>
      <c r="BA71" s="75"/>
      <c r="BB71" s="75"/>
    </row>
    <row r="72" spans="1:54" ht="16" x14ac:dyDescent="0.2">
      <c r="T72" s="68"/>
      <c r="V72" s="2"/>
      <c r="AY72" s="75"/>
      <c r="AZ72" s="75"/>
      <c r="BA72" s="75"/>
      <c r="BB72" s="75"/>
    </row>
    <row r="73" spans="1:54" ht="17" thickBot="1" x14ac:dyDescent="0.25">
      <c r="A73" s="15" t="s">
        <v>11</v>
      </c>
      <c r="B73" s="16">
        <v>4</v>
      </c>
      <c r="C73" s="15"/>
      <c r="D73" s="17"/>
      <c r="E73" s="17"/>
      <c r="F73" s="17"/>
      <c r="G73" s="18"/>
      <c r="H73" s="15"/>
      <c r="J73" s="15" t="s">
        <v>11</v>
      </c>
      <c r="K73" s="16">
        <v>10</v>
      </c>
      <c r="L73" s="15"/>
      <c r="M73" s="17"/>
      <c r="N73" s="17"/>
      <c r="O73" s="17"/>
      <c r="P73" s="18"/>
      <c r="Q73" s="15"/>
      <c r="T73" s="68"/>
      <c r="V73" s="37"/>
      <c r="AD73" s="68"/>
      <c r="AE73" s="68"/>
      <c r="AF73" s="68"/>
      <c r="AY73" s="75"/>
      <c r="AZ73" s="75"/>
      <c r="BA73" s="75"/>
      <c r="BB73" s="75"/>
    </row>
    <row r="74" spans="1:54" ht="16" x14ac:dyDescent="0.2">
      <c r="A74" s="19" t="s">
        <v>12</v>
      </c>
      <c r="B74" s="20" t="s">
        <v>13</v>
      </c>
      <c r="C74" s="19" t="s">
        <v>14</v>
      </c>
      <c r="D74" s="19" t="s">
        <v>15</v>
      </c>
      <c r="E74" s="19" t="s">
        <v>34</v>
      </c>
      <c r="F74" s="48" t="s">
        <v>35</v>
      </c>
      <c r="G74" s="49" t="s">
        <v>36</v>
      </c>
      <c r="H74" s="50" t="s">
        <v>37</v>
      </c>
      <c r="J74" s="19" t="s">
        <v>12</v>
      </c>
      <c r="K74" s="20" t="s">
        <v>13</v>
      </c>
      <c r="L74" s="19" t="s">
        <v>14</v>
      </c>
      <c r="M74" s="19" t="s">
        <v>15</v>
      </c>
      <c r="N74" s="19" t="s">
        <v>34</v>
      </c>
      <c r="O74" s="48" t="s">
        <v>35</v>
      </c>
      <c r="P74" s="49" t="s">
        <v>36</v>
      </c>
      <c r="Q74" s="50" t="s">
        <v>37</v>
      </c>
      <c r="T74" s="68"/>
      <c r="V74" s="2"/>
      <c r="AY74" s="75"/>
      <c r="AZ74" s="75"/>
      <c r="BA74" s="75"/>
      <c r="BB74" s="75"/>
    </row>
    <row r="75" spans="1:54" ht="16" x14ac:dyDescent="0.2">
      <c r="A75" s="21"/>
      <c r="B75" s="22"/>
      <c r="C75" s="21"/>
      <c r="D75" s="21"/>
      <c r="E75" s="21"/>
      <c r="F75" s="30"/>
      <c r="J75" s="21"/>
      <c r="K75" s="22"/>
      <c r="L75" s="21"/>
      <c r="M75" s="21"/>
      <c r="N75" s="21"/>
      <c r="O75" s="30"/>
      <c r="T75" s="68"/>
      <c r="V75" s="2"/>
      <c r="AY75" s="75"/>
      <c r="AZ75" s="75"/>
      <c r="BA75" s="75"/>
      <c r="BB75" s="75"/>
    </row>
    <row r="76" spans="1:54" ht="16" x14ac:dyDescent="0.2">
      <c r="A76" s="21" t="s">
        <v>16</v>
      </c>
      <c r="B76">
        <v>3.1941999999999999</v>
      </c>
      <c r="C76" s="22">
        <v>3.4060000000000001</v>
      </c>
      <c r="D76" s="22">
        <f>C76-B76</f>
        <v>0.21180000000000021</v>
      </c>
      <c r="E76" s="75">
        <v>0</v>
      </c>
      <c r="F76" s="75">
        <v>8.36</v>
      </c>
      <c r="G76" s="51">
        <f>(E76/$B$15)/D76</f>
        <v>0</v>
      </c>
      <c r="H76" s="51">
        <f>(F76/$C$15)/D76</f>
        <v>5.1072515928931347E-2</v>
      </c>
      <c r="J76" s="21" t="s">
        <v>16</v>
      </c>
      <c r="K76">
        <v>3.1602000000000001</v>
      </c>
      <c r="L76" s="22">
        <v>3.4801000000000002</v>
      </c>
      <c r="M76" s="22">
        <f>L76-K76</f>
        <v>0.31990000000000007</v>
      </c>
      <c r="N76">
        <v>12.02</v>
      </c>
      <c r="O76">
        <v>0</v>
      </c>
      <c r="P76" s="51">
        <f>(N76/$H$15)/M76</f>
        <v>7.8930513105130329E-2</v>
      </c>
      <c r="Q76" s="51">
        <f>(O76/$I$15)/M76</f>
        <v>0</v>
      </c>
      <c r="T76" s="68"/>
      <c r="V76" s="31"/>
      <c r="AY76" s="75"/>
      <c r="AZ76" s="75"/>
      <c r="BA76" s="75"/>
      <c r="BB76" s="75"/>
    </row>
    <row r="77" spans="1:54" ht="16" x14ac:dyDescent="0.2">
      <c r="A77" s="21" t="s">
        <v>17</v>
      </c>
      <c r="B77">
        <v>3.1677</v>
      </c>
      <c r="C77">
        <v>3.3412999999999999</v>
      </c>
      <c r="D77" s="22">
        <f t="shared" ref="D77:D86" si="50">C77-B77</f>
        <v>0.17359999999999998</v>
      </c>
      <c r="E77" s="75">
        <v>6.54</v>
      </c>
      <c r="F77" s="75">
        <v>0</v>
      </c>
      <c r="G77" s="51">
        <f t="shared" ref="G77:G86" si="51">(E77/$B$15)/D77</f>
        <v>6.177499019011555E-2</v>
      </c>
      <c r="H77" s="51">
        <f t="shared" ref="H77:H86" si="52">(F77/$C$15)/D77</f>
        <v>0</v>
      </c>
      <c r="J77" s="21" t="s">
        <v>17</v>
      </c>
      <c r="K77">
        <v>3.1604000000000001</v>
      </c>
      <c r="L77">
        <v>3.3056000000000001</v>
      </c>
      <c r="M77" s="22">
        <f t="shared" ref="M77:M86" si="53">L77-K77</f>
        <v>0.1452</v>
      </c>
      <c r="N77">
        <v>13.06</v>
      </c>
      <c r="O77">
        <v>52.67</v>
      </c>
      <c r="P77" s="51">
        <f t="shared" ref="P77:P86" si="54">(N77/$H$15)/M77</f>
        <v>0.18894319678339447</v>
      </c>
      <c r="Q77" s="51">
        <f t="shared" ref="Q77:Q86" si="55">(O77/$I$15)/M77</f>
        <v>0.57008450633987739</v>
      </c>
      <c r="T77" s="68"/>
      <c r="V77" s="31"/>
      <c r="AY77" s="75"/>
      <c r="AZ77" s="75"/>
      <c r="BA77" s="75"/>
      <c r="BB77" s="75"/>
    </row>
    <row r="78" spans="1:54" ht="16" x14ac:dyDescent="0.2">
      <c r="A78" s="21" t="s">
        <v>18</v>
      </c>
      <c r="B78">
        <v>5.1896000000000004</v>
      </c>
      <c r="C78">
        <v>5.3158000000000003</v>
      </c>
      <c r="D78" s="22">
        <f t="shared" si="50"/>
        <v>0.12619999999999987</v>
      </c>
      <c r="E78" s="75">
        <v>497.71</v>
      </c>
      <c r="F78" s="75">
        <v>388.66</v>
      </c>
      <c r="G78" s="51">
        <f t="shared" si="51"/>
        <v>6.4669822569411872</v>
      </c>
      <c r="H78" s="51">
        <f t="shared" si="52"/>
        <v>3.9848999536229934</v>
      </c>
      <c r="J78" s="21" t="s">
        <v>18</v>
      </c>
      <c r="K78">
        <v>4.9447999999999999</v>
      </c>
      <c r="L78" s="22">
        <v>5.0785999999999998</v>
      </c>
      <c r="M78" s="22">
        <f t="shared" si="53"/>
        <v>0.13379999999999992</v>
      </c>
      <c r="N78">
        <v>145.05000000000001</v>
      </c>
      <c r="O78">
        <v>126.86</v>
      </c>
      <c r="P78" s="51">
        <f t="shared" si="54"/>
        <v>2.2772794030347669</v>
      </c>
      <c r="Q78" s="51">
        <f t="shared" si="55"/>
        <v>1.4900852975566632</v>
      </c>
      <c r="T78" s="68"/>
      <c r="V78" s="31"/>
      <c r="AY78" s="75"/>
      <c r="AZ78" s="75"/>
      <c r="BA78" s="75"/>
      <c r="BB78" s="75"/>
    </row>
    <row r="79" spans="1:54" ht="16" x14ac:dyDescent="0.2">
      <c r="A79" s="21" t="s">
        <v>19</v>
      </c>
      <c r="B79">
        <v>3.1551</v>
      </c>
      <c r="C79">
        <v>3.3866999999999998</v>
      </c>
      <c r="D79" s="22">
        <f t="shared" si="50"/>
        <v>0.23159999999999981</v>
      </c>
      <c r="E79" s="75">
        <v>0</v>
      </c>
      <c r="F79" s="75">
        <v>0</v>
      </c>
      <c r="G79" s="51">
        <f t="shared" si="51"/>
        <v>0</v>
      </c>
      <c r="H79" s="51">
        <f t="shared" si="52"/>
        <v>0</v>
      </c>
      <c r="J79" s="21" t="s">
        <v>19</v>
      </c>
      <c r="K79">
        <v>3.1692</v>
      </c>
      <c r="L79">
        <v>3.3565</v>
      </c>
      <c r="M79" s="22">
        <f t="shared" si="53"/>
        <v>0.18730000000000002</v>
      </c>
      <c r="N79">
        <v>10.55</v>
      </c>
      <c r="O79">
        <v>1.17</v>
      </c>
      <c r="P79" s="51">
        <f t="shared" si="54"/>
        <v>0.11832305676319595</v>
      </c>
      <c r="Q79" s="51">
        <f t="shared" si="55"/>
        <v>9.8172674002747363E-3</v>
      </c>
      <c r="T79" s="68"/>
      <c r="V79" s="31"/>
      <c r="AY79" s="75"/>
      <c r="AZ79" s="75"/>
      <c r="BA79" s="75"/>
      <c r="BB79" s="75"/>
    </row>
    <row r="80" spans="1:54" ht="16" x14ac:dyDescent="0.2">
      <c r="A80" s="21" t="s">
        <v>20</v>
      </c>
      <c r="B80">
        <v>3.1678999999999999</v>
      </c>
      <c r="C80">
        <v>3.4260999999999999</v>
      </c>
      <c r="D80" s="22">
        <f t="shared" si="50"/>
        <v>0.25819999999999999</v>
      </c>
      <c r="E80" s="75">
        <v>1.53</v>
      </c>
      <c r="F80" s="75">
        <v>2.19</v>
      </c>
      <c r="G80" s="51">
        <f t="shared" si="51"/>
        <v>9.7167236326865421E-3</v>
      </c>
      <c r="H80" s="51">
        <f t="shared" si="52"/>
        <v>1.0974754341571294E-2</v>
      </c>
      <c r="J80" s="21" t="s">
        <v>20</v>
      </c>
      <c r="K80">
        <v>3.1541999999999999</v>
      </c>
      <c r="L80">
        <v>3.2881</v>
      </c>
      <c r="M80" s="22">
        <f t="shared" si="53"/>
        <v>0.13390000000000013</v>
      </c>
      <c r="N80">
        <v>11.07</v>
      </c>
      <c r="O80">
        <v>21.99</v>
      </c>
      <c r="P80" s="51">
        <f t="shared" si="54"/>
        <v>0.17366877555679924</v>
      </c>
      <c r="Q80" s="51">
        <f t="shared" si="55"/>
        <v>0.25809951493161326</v>
      </c>
      <c r="T80" s="68"/>
      <c r="V80" s="31"/>
    </row>
    <row r="81" spans="1:32" ht="16" x14ac:dyDescent="0.2">
      <c r="A81" s="21" t="s">
        <v>21</v>
      </c>
      <c r="B81">
        <v>3.1674000000000002</v>
      </c>
      <c r="C81">
        <v>3.4455</v>
      </c>
      <c r="D81" s="22">
        <f t="shared" si="50"/>
        <v>0.27809999999999979</v>
      </c>
      <c r="E81" s="75">
        <v>3.53</v>
      </c>
      <c r="F81" s="75">
        <v>0.45</v>
      </c>
      <c r="G81" s="51">
        <f t="shared" si="51"/>
        <v>2.0814135339753233E-2</v>
      </c>
      <c r="H81" s="51">
        <f t="shared" si="52"/>
        <v>2.0937192970354435E-3</v>
      </c>
      <c r="J81" s="21" t="s">
        <v>21</v>
      </c>
      <c r="K81">
        <v>3.1583999999999999</v>
      </c>
      <c r="L81">
        <v>3.3607</v>
      </c>
      <c r="M81" s="22">
        <f t="shared" si="53"/>
        <v>0.20230000000000015</v>
      </c>
      <c r="N81">
        <v>5.07</v>
      </c>
      <c r="O81">
        <v>0</v>
      </c>
      <c r="P81" s="51">
        <f t="shared" si="54"/>
        <v>5.2646169175784262E-2</v>
      </c>
      <c r="Q81" s="51">
        <f t="shared" si="55"/>
        <v>0</v>
      </c>
      <c r="T81" s="68"/>
      <c r="V81" s="68"/>
    </row>
    <row r="82" spans="1:32" ht="16" x14ac:dyDescent="0.2">
      <c r="A82" s="21" t="s">
        <v>22</v>
      </c>
      <c r="B82">
        <v>5.0296000000000003</v>
      </c>
      <c r="C82">
        <v>5.4932999999999996</v>
      </c>
      <c r="D82" s="22">
        <f t="shared" si="50"/>
        <v>0.46369999999999933</v>
      </c>
      <c r="E82" s="75">
        <v>45.53</v>
      </c>
      <c r="F82" s="75">
        <v>43.31</v>
      </c>
      <c r="G82" s="51">
        <f t="shared" si="51"/>
        <v>0.16100716832979362</v>
      </c>
      <c r="H82" s="51">
        <f t="shared" si="52"/>
        <v>0.12085316226514119</v>
      </c>
      <c r="J82" s="21" t="s">
        <v>22</v>
      </c>
      <c r="K82">
        <v>5.1794000000000002</v>
      </c>
      <c r="L82" s="22">
        <v>5.6345000000000001</v>
      </c>
      <c r="M82" s="22">
        <f t="shared" si="53"/>
        <v>0.45509999999999984</v>
      </c>
      <c r="N82">
        <v>4.54</v>
      </c>
      <c r="O82">
        <v>0.3</v>
      </c>
      <c r="P82" s="51">
        <f t="shared" si="54"/>
        <v>2.0955774468426731E-2</v>
      </c>
      <c r="Q82" s="51">
        <f t="shared" si="55"/>
        <v>1.0359933201896788E-3</v>
      </c>
      <c r="T82" s="68"/>
      <c r="V82" s="68"/>
      <c r="AD82" s="68"/>
      <c r="AE82" s="68"/>
      <c r="AF82" s="68"/>
    </row>
    <row r="83" spans="1:32" ht="16" x14ac:dyDescent="0.2">
      <c r="A83" s="21" t="s">
        <v>23</v>
      </c>
      <c r="B83">
        <v>3.1579999999999999</v>
      </c>
      <c r="C83">
        <v>3.4744000000000002</v>
      </c>
      <c r="D83" s="22">
        <f t="shared" si="50"/>
        <v>0.31640000000000024</v>
      </c>
      <c r="E83" s="75">
        <v>20.53</v>
      </c>
      <c r="F83" s="75">
        <v>44.12</v>
      </c>
      <c r="G83" s="51">
        <f t="shared" si="51"/>
        <v>0.1063988985594306</v>
      </c>
      <c r="H83" s="51">
        <f t="shared" si="52"/>
        <v>0.18042884117590344</v>
      </c>
      <c r="J83" s="21" t="s">
        <v>23</v>
      </c>
      <c r="K83">
        <v>3.1576</v>
      </c>
      <c r="L83">
        <v>3.4243999999999999</v>
      </c>
      <c r="M83" s="22">
        <f t="shared" si="53"/>
        <v>0.26679999999999993</v>
      </c>
      <c r="N83">
        <v>38.65</v>
      </c>
      <c r="O83">
        <v>69.08</v>
      </c>
      <c r="P83" s="51">
        <f t="shared" si="54"/>
        <v>0.30431150470452206</v>
      </c>
      <c r="Q83" s="51">
        <f t="shared" si="55"/>
        <v>0.40692000357403474</v>
      </c>
      <c r="S83" s="2"/>
      <c r="T83" s="31"/>
      <c r="V83" s="68"/>
      <c r="AD83" s="68"/>
      <c r="AE83" s="68"/>
      <c r="AF83" s="68"/>
    </row>
    <row r="84" spans="1:32" ht="16" x14ac:dyDescent="0.2">
      <c r="A84" s="21" t="s">
        <v>24</v>
      </c>
      <c r="B84">
        <v>3.1623999999999999</v>
      </c>
      <c r="C84">
        <v>3.371</v>
      </c>
      <c r="D84" s="22">
        <f t="shared" si="50"/>
        <v>0.20860000000000012</v>
      </c>
      <c r="E84" s="75">
        <v>0</v>
      </c>
      <c r="F84" s="75">
        <v>0</v>
      </c>
      <c r="G84" s="51">
        <f t="shared" si="51"/>
        <v>0</v>
      </c>
      <c r="H84" s="51">
        <f t="shared" si="52"/>
        <v>0</v>
      </c>
      <c r="J84" s="21" t="s">
        <v>24</v>
      </c>
      <c r="K84">
        <v>3.1524000000000001</v>
      </c>
      <c r="L84">
        <v>3.2812000000000001</v>
      </c>
      <c r="M84" s="22">
        <f t="shared" si="53"/>
        <v>0.12880000000000003</v>
      </c>
      <c r="N84">
        <v>12.09</v>
      </c>
      <c r="O84">
        <v>79.209999999999994</v>
      </c>
      <c r="P84" s="51">
        <f t="shared" si="54"/>
        <v>0.1971810324606402</v>
      </c>
      <c r="Q84" s="51">
        <f t="shared" si="55"/>
        <v>0.96651074428186678</v>
      </c>
      <c r="S84" s="2"/>
      <c r="T84" s="31"/>
      <c r="U84" s="31"/>
      <c r="V84" s="31"/>
      <c r="AD84" s="68"/>
      <c r="AE84" s="68"/>
      <c r="AF84" s="68"/>
    </row>
    <row r="85" spans="1:32" ht="16" x14ac:dyDescent="0.2">
      <c r="A85" s="28" t="s">
        <v>31</v>
      </c>
      <c r="B85">
        <v>3.1627999999999998</v>
      </c>
      <c r="C85">
        <v>3.1716000000000002</v>
      </c>
      <c r="D85" s="22">
        <f t="shared" si="50"/>
        <v>8.8000000000003631E-3</v>
      </c>
      <c r="E85" s="75">
        <v>22.53</v>
      </c>
      <c r="F85" s="75">
        <v>13.6</v>
      </c>
      <c r="G85" s="51">
        <f t="shared" si="51"/>
        <v>4.1982005113895511</v>
      </c>
      <c r="H85" s="51">
        <f t="shared" si="52"/>
        <v>1.999692266786677</v>
      </c>
      <c r="J85" s="28" t="s">
        <v>31</v>
      </c>
      <c r="K85">
        <v>3.1879</v>
      </c>
      <c r="L85">
        <v>3.1930999999999998</v>
      </c>
      <c r="M85" s="22">
        <f t="shared" si="53"/>
        <v>5.1999999999998714E-3</v>
      </c>
      <c r="N85">
        <v>141.03</v>
      </c>
      <c r="O85">
        <v>117.19</v>
      </c>
      <c r="P85" s="51">
        <f t="shared" si="54"/>
        <v>56.972183015535919</v>
      </c>
      <c r="Q85" s="51">
        <f t="shared" si="55"/>
        <v>35.418465915736284</v>
      </c>
      <c r="S85" s="2"/>
      <c r="T85" s="31"/>
      <c r="U85" s="31"/>
      <c r="V85" s="31"/>
      <c r="AD85" s="68"/>
      <c r="AE85" s="68"/>
      <c r="AF85" s="68"/>
    </row>
    <row r="86" spans="1:32" ht="17" thickBot="1" x14ac:dyDescent="0.25">
      <c r="A86" s="24" t="s">
        <v>25</v>
      </c>
      <c r="B86" s="46">
        <v>3.1615000000000002</v>
      </c>
      <c r="C86" s="47">
        <v>3.2282000000000002</v>
      </c>
      <c r="D86" s="25">
        <f t="shared" si="50"/>
        <v>6.6699999999999982E-2</v>
      </c>
      <c r="E86" s="76">
        <v>12.54</v>
      </c>
      <c r="F86" s="77">
        <v>6.61</v>
      </c>
      <c r="G86" s="53">
        <f t="shared" si="51"/>
        <v>0.30828781536853339</v>
      </c>
      <c r="H86" s="53">
        <f t="shared" si="52"/>
        <v>0.12822790785612959</v>
      </c>
      <c r="J86" s="24" t="s">
        <v>25</v>
      </c>
      <c r="K86" s="46">
        <v>3.1619999999999999</v>
      </c>
      <c r="L86" s="47">
        <v>3.2153999999999998</v>
      </c>
      <c r="M86" s="25">
        <f t="shared" si="53"/>
        <v>5.3399999999999892E-2</v>
      </c>
      <c r="N86" s="46">
        <v>12.07</v>
      </c>
      <c r="O86" s="47">
        <v>50.52</v>
      </c>
      <c r="P86" s="53">
        <f t="shared" si="54"/>
        <v>0.47481093416082154</v>
      </c>
      <c r="Q86" s="53">
        <f t="shared" si="55"/>
        <v>1.486841316612092</v>
      </c>
      <c r="S86" s="33"/>
      <c r="T86" s="31"/>
      <c r="U86" s="31"/>
      <c r="V86" s="31"/>
      <c r="AD86" s="68"/>
      <c r="AE86" s="68"/>
      <c r="AF86" s="68"/>
    </row>
    <row r="87" spans="1:32" x14ac:dyDescent="0.2">
      <c r="A87" s="19" t="s">
        <v>26</v>
      </c>
      <c r="B87" s="20"/>
      <c r="C87" s="19"/>
      <c r="D87" s="19"/>
      <c r="E87" s="19"/>
      <c r="F87" s="19"/>
      <c r="G87" s="19"/>
      <c r="H87" s="26" t="e">
        <f>H78/H77</f>
        <v>#DIV/0!</v>
      </c>
      <c r="J87" s="19" t="s">
        <v>26</v>
      </c>
      <c r="K87" s="20"/>
      <c r="L87" s="19"/>
      <c r="M87" s="19"/>
      <c r="N87" s="19"/>
      <c r="O87" s="19"/>
      <c r="P87" s="19"/>
      <c r="Q87" s="26">
        <f>Q78/Q77</f>
        <v>2.6137972195095802</v>
      </c>
      <c r="S87" s="2"/>
      <c r="T87" s="31"/>
      <c r="U87" s="2"/>
      <c r="V87" s="2"/>
      <c r="AD87" s="68"/>
      <c r="AE87" s="68"/>
      <c r="AF87" s="68"/>
    </row>
    <row r="88" spans="1:32" x14ac:dyDescent="0.2">
      <c r="A88" s="21" t="s">
        <v>27</v>
      </c>
      <c r="B88" s="27"/>
      <c r="C88" s="28"/>
      <c r="D88" s="28"/>
      <c r="E88" s="28"/>
      <c r="F88" s="28"/>
      <c r="G88" s="28"/>
      <c r="H88" s="29">
        <f>H78/H76</f>
        <v>78.02435186800038</v>
      </c>
      <c r="J88" s="21" t="s">
        <v>27</v>
      </c>
      <c r="K88" s="27"/>
      <c r="L88" s="28"/>
      <c r="M88" s="28"/>
      <c r="N88" s="28"/>
      <c r="O88" s="28"/>
      <c r="P88" s="28"/>
      <c r="Q88" s="29" t="e">
        <f>Q78/Q76</f>
        <v>#DIV/0!</v>
      </c>
      <c r="S88" s="2"/>
      <c r="U88" s="68"/>
      <c r="AD88" s="68"/>
      <c r="AE88" s="68"/>
      <c r="AF88" s="68"/>
    </row>
    <row r="89" spans="1:32" x14ac:dyDescent="0.2">
      <c r="A89" s="30" t="s">
        <v>28</v>
      </c>
      <c r="B89" s="22"/>
      <c r="C89" s="21"/>
      <c r="D89" s="21"/>
      <c r="E89" s="21"/>
      <c r="F89" s="21"/>
      <c r="G89" s="21"/>
      <c r="H89" s="23">
        <f>H78/H83</f>
        <v>22.085714942535379</v>
      </c>
      <c r="J89" s="30" t="s">
        <v>28</v>
      </c>
      <c r="K89" s="22"/>
      <c r="L89" s="21"/>
      <c r="M89" s="21"/>
      <c r="N89" s="21"/>
      <c r="O89" s="21"/>
      <c r="P89" s="21"/>
      <c r="Q89" s="23">
        <f>Q78/Q83</f>
        <v>3.6618629815910686</v>
      </c>
      <c r="S89" s="2"/>
      <c r="U89" s="68"/>
      <c r="AD89" s="68"/>
      <c r="AE89" s="68"/>
      <c r="AF89" s="68"/>
    </row>
    <row r="90" spans="1:32" x14ac:dyDescent="0.2">
      <c r="S90" s="2"/>
      <c r="U90" s="68"/>
      <c r="AD90" s="68"/>
      <c r="AE90" s="68"/>
      <c r="AF90" s="68"/>
    </row>
    <row r="91" spans="1:32" ht="16" thickBot="1" x14ac:dyDescent="0.25">
      <c r="A91" s="15" t="s">
        <v>11</v>
      </c>
      <c r="B91" s="16">
        <v>5</v>
      </c>
      <c r="C91" s="15"/>
      <c r="D91" s="17"/>
      <c r="E91" s="17"/>
      <c r="F91" s="17"/>
      <c r="G91" s="18"/>
      <c r="H91" s="15"/>
      <c r="J91" s="15" t="s">
        <v>11</v>
      </c>
      <c r="K91" s="16">
        <v>11</v>
      </c>
      <c r="L91" s="15"/>
      <c r="M91" s="17"/>
      <c r="N91" s="17"/>
      <c r="O91" s="17"/>
      <c r="P91" s="18"/>
      <c r="Q91" s="15"/>
      <c r="S91" s="2"/>
      <c r="U91" s="68"/>
      <c r="AD91" s="68"/>
      <c r="AE91" s="68"/>
      <c r="AF91" s="68"/>
    </row>
    <row r="92" spans="1:32" x14ac:dyDescent="0.2">
      <c r="A92" s="19" t="s">
        <v>12</v>
      </c>
      <c r="B92" s="20" t="s">
        <v>13</v>
      </c>
      <c r="C92" s="19" t="s">
        <v>14</v>
      </c>
      <c r="D92" s="19" t="s">
        <v>15</v>
      </c>
      <c r="E92" s="19" t="s">
        <v>34</v>
      </c>
      <c r="F92" s="48" t="s">
        <v>35</v>
      </c>
      <c r="G92" s="49" t="s">
        <v>36</v>
      </c>
      <c r="H92" s="50" t="s">
        <v>37</v>
      </c>
      <c r="J92" s="19" t="s">
        <v>12</v>
      </c>
      <c r="K92" s="20" t="s">
        <v>13</v>
      </c>
      <c r="L92" s="19" t="s">
        <v>14</v>
      </c>
      <c r="M92" s="19" t="s">
        <v>15</v>
      </c>
      <c r="N92" s="19" t="s">
        <v>34</v>
      </c>
      <c r="O92" s="48" t="s">
        <v>35</v>
      </c>
      <c r="P92" s="49" t="s">
        <v>36</v>
      </c>
      <c r="Q92" s="50" t="s">
        <v>37</v>
      </c>
      <c r="S92" s="2"/>
      <c r="U92" s="68"/>
    </row>
    <row r="93" spans="1:32" x14ac:dyDescent="0.2">
      <c r="A93" s="21"/>
      <c r="B93" s="22"/>
      <c r="C93" s="21"/>
      <c r="D93" s="21"/>
      <c r="E93" s="21"/>
      <c r="F93" s="30"/>
      <c r="J93" s="21"/>
      <c r="K93" s="22"/>
      <c r="L93" s="21"/>
      <c r="M93" s="21"/>
      <c r="N93" s="21"/>
      <c r="O93" s="30"/>
      <c r="S93" s="2"/>
      <c r="U93" s="68"/>
    </row>
    <row r="94" spans="1:32" ht="16" x14ac:dyDescent="0.2">
      <c r="A94" s="21" t="s">
        <v>16</v>
      </c>
      <c r="B94">
        <v>3.1661000000000001</v>
      </c>
      <c r="C94" s="22">
        <v>3.3809999999999998</v>
      </c>
      <c r="D94" s="22">
        <f>C94-B94</f>
        <v>0.21489999999999965</v>
      </c>
      <c r="E94" s="75">
        <v>2.5299999999999998</v>
      </c>
      <c r="F94" s="75">
        <v>0</v>
      </c>
      <c r="G94" s="51">
        <f>(E94/$B$15)/D94</f>
        <v>1.9304953652733943E-2</v>
      </c>
      <c r="H94" s="51">
        <f>(F94/$C$15)/D94</f>
        <v>0</v>
      </c>
      <c r="J94" s="21" t="s">
        <v>16</v>
      </c>
      <c r="K94">
        <v>3.1587000000000001</v>
      </c>
      <c r="L94" s="22">
        <v>3.4417</v>
      </c>
      <c r="M94" s="22">
        <f>L94-K94</f>
        <v>0.28299999999999992</v>
      </c>
      <c r="N94">
        <v>26.53</v>
      </c>
      <c r="O94">
        <v>9.1300000000000008</v>
      </c>
      <c r="P94" s="51">
        <f>(N94/$H$15)/M94</f>
        <v>0.1969271124703959</v>
      </c>
      <c r="Q94" s="51">
        <f>(O94/$I$15)/M94</f>
        <v>5.0702208633301396E-2</v>
      </c>
      <c r="U94" s="68"/>
    </row>
    <row r="95" spans="1:32" ht="16" x14ac:dyDescent="0.2">
      <c r="A95" s="21" t="s">
        <v>17</v>
      </c>
      <c r="B95">
        <v>3.1511</v>
      </c>
      <c r="C95">
        <v>3.3262999999999998</v>
      </c>
      <c r="D95" s="22">
        <f t="shared" ref="D95:D104" si="56">C95-B95</f>
        <v>0.1751999999999998</v>
      </c>
      <c r="E95" s="75">
        <v>0</v>
      </c>
      <c r="F95" s="75">
        <v>0.97</v>
      </c>
      <c r="G95" s="51">
        <f t="shared" ref="G95:G104" si="57">(E95/$B$15)/D95</f>
        <v>0</v>
      </c>
      <c r="H95" s="51">
        <f t="shared" ref="H95:H104" si="58">(F95/$C$15)/D95</f>
        <v>7.1638183207812069E-3</v>
      </c>
      <c r="J95" s="21" t="s">
        <v>17</v>
      </c>
      <c r="K95">
        <v>3.1574</v>
      </c>
      <c r="L95">
        <v>3.2481</v>
      </c>
      <c r="M95" s="22">
        <f t="shared" ref="M95:M104" si="59">L95-K95</f>
        <v>9.0700000000000003E-2</v>
      </c>
      <c r="N95">
        <v>1.6</v>
      </c>
      <c r="O95">
        <v>4.78</v>
      </c>
      <c r="P95" s="51">
        <f t="shared" ref="P95:P104" si="60">(N95/$H$15)/M95</f>
        <v>3.7056755671574501E-2</v>
      </c>
      <c r="Q95" s="51">
        <f t="shared" ref="Q95:Q104" si="61">(O95/$I$15)/M95</f>
        <v>8.2825324398661623E-2</v>
      </c>
      <c r="U95" s="68"/>
    </row>
    <row r="96" spans="1:32" ht="16" x14ac:dyDescent="0.2">
      <c r="A96" s="21" t="s">
        <v>18</v>
      </c>
      <c r="B96">
        <v>5.1094999999999997</v>
      </c>
      <c r="C96" s="22">
        <v>5.1798000000000002</v>
      </c>
      <c r="D96" s="22">
        <f t="shared" si="56"/>
        <v>7.0300000000000473E-2</v>
      </c>
      <c r="E96" s="75">
        <v>157.88</v>
      </c>
      <c r="F96" s="75">
        <v>371.18</v>
      </c>
      <c r="G96" s="51">
        <f t="shared" si="57"/>
        <v>3.6826161238444866</v>
      </c>
      <c r="H96" s="51">
        <f t="shared" si="58"/>
        <v>6.8318161923227745</v>
      </c>
      <c r="J96" s="21" t="s">
        <v>18</v>
      </c>
      <c r="K96">
        <v>5.1417000000000002</v>
      </c>
      <c r="L96" s="22">
        <v>5.1688999999999998</v>
      </c>
      <c r="M96" s="22">
        <f t="shared" si="59"/>
        <v>2.7199999999999669E-2</v>
      </c>
      <c r="N96">
        <v>147.53</v>
      </c>
      <c r="O96">
        <v>110.49</v>
      </c>
      <c r="P96" s="51">
        <f t="shared" si="60"/>
        <v>11.393735592725871</v>
      </c>
      <c r="Q96" s="51">
        <f t="shared" si="61"/>
        <v>6.3840547887775871</v>
      </c>
      <c r="T96" s="68"/>
      <c r="V96" s="68"/>
    </row>
    <row r="97" spans="1:22" ht="16" x14ac:dyDescent="0.2">
      <c r="A97" s="21" t="s">
        <v>19</v>
      </c>
      <c r="B97">
        <v>3.1625000000000001</v>
      </c>
      <c r="C97">
        <v>3.375</v>
      </c>
      <c r="D97" s="22">
        <f t="shared" si="56"/>
        <v>0.21249999999999991</v>
      </c>
      <c r="E97" s="75">
        <v>0</v>
      </c>
      <c r="F97" s="75">
        <v>0</v>
      </c>
      <c r="G97" s="51">
        <f t="shared" si="57"/>
        <v>0</v>
      </c>
      <c r="H97" s="51">
        <f t="shared" si="58"/>
        <v>0</v>
      </c>
      <c r="J97" s="21" t="s">
        <v>19</v>
      </c>
      <c r="K97">
        <v>3.1602000000000001</v>
      </c>
      <c r="L97">
        <v>3.3431999999999999</v>
      </c>
      <c r="M97" s="22">
        <f t="shared" si="59"/>
        <v>0.18299999999999983</v>
      </c>
      <c r="N97">
        <v>24.13</v>
      </c>
      <c r="O97">
        <v>39.54</v>
      </c>
      <c r="P97" s="51">
        <f t="shared" si="60"/>
        <v>0.27698798480876696</v>
      </c>
      <c r="Q97" s="51">
        <f t="shared" si="61"/>
        <v>0.33956905907330598</v>
      </c>
      <c r="T97" s="68"/>
      <c r="V97" s="68"/>
    </row>
    <row r="98" spans="1:22" ht="16" x14ac:dyDescent="0.2">
      <c r="A98" s="21" t="s">
        <v>20</v>
      </c>
      <c r="B98">
        <v>3.1684000000000001</v>
      </c>
      <c r="C98">
        <v>3.3369</v>
      </c>
      <c r="D98" s="22">
        <f t="shared" si="56"/>
        <v>0.16849999999999987</v>
      </c>
      <c r="E98" s="75">
        <v>10.56</v>
      </c>
      <c r="F98" s="75">
        <v>6.08</v>
      </c>
      <c r="G98" s="51">
        <f t="shared" si="57"/>
        <v>0.1027658149496483</v>
      </c>
      <c r="H98" s="51">
        <f t="shared" si="58"/>
        <v>4.6688573504171264E-2</v>
      </c>
      <c r="J98" s="21" t="s">
        <v>20</v>
      </c>
      <c r="K98">
        <v>3.1545000000000001</v>
      </c>
      <c r="L98">
        <v>3.2665999999999999</v>
      </c>
      <c r="M98" s="22">
        <f t="shared" si="59"/>
        <v>0.11209999999999987</v>
      </c>
      <c r="N98">
        <v>2.54</v>
      </c>
      <c r="O98">
        <v>43.81</v>
      </c>
      <c r="P98" s="51">
        <f t="shared" si="60"/>
        <v>4.7597353133954058E-2</v>
      </c>
      <c r="Q98" s="51">
        <f t="shared" si="61"/>
        <v>0.61420051544462517</v>
      </c>
      <c r="T98" s="68"/>
      <c r="V98" s="68"/>
    </row>
    <row r="99" spans="1:22" ht="16" x14ac:dyDescent="0.2">
      <c r="A99" s="21" t="s">
        <v>21</v>
      </c>
      <c r="B99">
        <v>3.1263999999999998</v>
      </c>
      <c r="C99">
        <v>3.3445</v>
      </c>
      <c r="D99" s="22">
        <f t="shared" si="56"/>
        <v>0.21810000000000018</v>
      </c>
      <c r="E99" s="75">
        <v>0.54</v>
      </c>
      <c r="F99" s="75">
        <v>0</v>
      </c>
      <c r="G99" s="51">
        <f t="shared" si="57"/>
        <v>4.0599693210772118E-3</v>
      </c>
      <c r="H99" s="51">
        <f t="shared" si="58"/>
        <v>0</v>
      </c>
      <c r="J99" s="21" t="s">
        <v>21</v>
      </c>
      <c r="K99">
        <v>3.1564000000000001</v>
      </c>
      <c r="L99">
        <v>3.3498000000000001</v>
      </c>
      <c r="M99" s="22">
        <f t="shared" si="59"/>
        <v>0.19340000000000002</v>
      </c>
      <c r="N99">
        <v>0</v>
      </c>
      <c r="O99">
        <v>15.83</v>
      </c>
      <c r="P99" s="51">
        <f t="shared" si="60"/>
        <v>0</v>
      </c>
      <c r="Q99" s="51">
        <f t="shared" si="61"/>
        <v>0.12863731928800498</v>
      </c>
      <c r="T99" s="68"/>
      <c r="V99" s="68"/>
    </row>
    <row r="100" spans="1:22" ht="16" x14ac:dyDescent="0.2">
      <c r="A100" s="21" t="s">
        <v>22</v>
      </c>
      <c r="B100">
        <v>4.8162000000000003</v>
      </c>
      <c r="C100" s="22">
        <v>5.3179999999999996</v>
      </c>
      <c r="D100" s="22">
        <f t="shared" si="56"/>
        <v>0.50179999999999936</v>
      </c>
      <c r="E100" s="75">
        <v>92.74</v>
      </c>
      <c r="F100" s="75">
        <v>154.41</v>
      </c>
      <c r="G100" s="51">
        <f t="shared" si="57"/>
        <v>0.30305474775949015</v>
      </c>
      <c r="H100" s="51">
        <f t="shared" si="58"/>
        <v>0.39815456264037502</v>
      </c>
      <c r="J100" s="21" t="s">
        <v>22</v>
      </c>
      <c r="K100">
        <v>5.2211999999999996</v>
      </c>
      <c r="L100" s="22">
        <v>5.6493000000000002</v>
      </c>
      <c r="M100" s="22">
        <f t="shared" si="59"/>
        <v>0.42810000000000059</v>
      </c>
      <c r="N100">
        <v>10.050000000000001</v>
      </c>
      <c r="O100">
        <v>1.92</v>
      </c>
      <c r="P100" s="51">
        <f t="shared" si="60"/>
        <v>4.9314601992946475E-2</v>
      </c>
      <c r="Q100" s="51">
        <f t="shared" si="61"/>
        <v>7.0485297456605025E-3</v>
      </c>
      <c r="T100" s="68"/>
      <c r="V100" s="31"/>
    </row>
    <row r="101" spans="1:22" ht="16" x14ac:dyDescent="0.2">
      <c r="A101" s="21" t="s">
        <v>23</v>
      </c>
      <c r="B101">
        <v>3.1295000000000002</v>
      </c>
      <c r="C101">
        <v>3.4674</v>
      </c>
      <c r="D101" s="22">
        <f t="shared" si="56"/>
        <v>0.33789999999999987</v>
      </c>
      <c r="E101" s="75">
        <v>87.73</v>
      </c>
      <c r="F101" s="75">
        <v>200.38</v>
      </c>
      <c r="G101" s="51">
        <f t="shared" si="57"/>
        <v>0.42574013664003441</v>
      </c>
      <c r="H101" s="51">
        <f t="shared" si="58"/>
        <v>0.76731398092126823</v>
      </c>
      <c r="J101" s="21" t="s">
        <v>23</v>
      </c>
      <c r="K101">
        <v>3.1667000000000001</v>
      </c>
      <c r="L101">
        <v>3.6642999999999999</v>
      </c>
      <c r="M101" s="22">
        <f t="shared" si="59"/>
        <v>0.49759999999999982</v>
      </c>
      <c r="N101">
        <v>35.659999999999997</v>
      </c>
      <c r="O101">
        <v>191.99</v>
      </c>
      <c r="P101" s="51">
        <f t="shared" si="60"/>
        <v>0.15054130123018622</v>
      </c>
      <c r="Q101" s="51">
        <f t="shared" si="61"/>
        <v>0.60637428133653415</v>
      </c>
      <c r="T101" s="68"/>
      <c r="V101" s="31"/>
    </row>
    <row r="102" spans="1:22" ht="16" x14ac:dyDescent="0.2">
      <c r="A102" s="21" t="s">
        <v>24</v>
      </c>
      <c r="B102">
        <v>3.1652</v>
      </c>
      <c r="C102">
        <v>3.3323999999999998</v>
      </c>
      <c r="D102" s="22">
        <f t="shared" si="56"/>
        <v>0.16719999999999979</v>
      </c>
      <c r="E102" s="75">
        <v>3.54</v>
      </c>
      <c r="F102" s="75">
        <v>0</v>
      </c>
      <c r="G102" s="51">
        <f t="shared" si="57"/>
        <v>3.471775599859752E-2</v>
      </c>
      <c r="H102" s="51">
        <f t="shared" si="58"/>
        <v>0</v>
      </c>
      <c r="J102" s="21" t="s">
        <v>24</v>
      </c>
      <c r="K102">
        <v>3.1669999999999998</v>
      </c>
      <c r="L102">
        <v>3.4083000000000001</v>
      </c>
      <c r="M102" s="22">
        <f t="shared" si="59"/>
        <v>0.24130000000000029</v>
      </c>
      <c r="N102">
        <v>2.54</v>
      </c>
      <c r="O102">
        <v>0</v>
      </c>
      <c r="P102" s="51">
        <f t="shared" si="60"/>
        <v>2.2112156180340809E-2</v>
      </c>
      <c r="Q102" s="51">
        <f t="shared" si="61"/>
        <v>0</v>
      </c>
      <c r="S102" s="2"/>
      <c r="T102" s="31"/>
      <c r="U102" s="31"/>
      <c r="V102" s="31"/>
    </row>
    <row r="103" spans="1:22" ht="16" x14ac:dyDescent="0.2">
      <c r="A103" s="28" t="s">
        <v>31</v>
      </c>
      <c r="B103">
        <v>3.1537999999999999</v>
      </c>
      <c r="C103">
        <v>3.1608999999999998</v>
      </c>
      <c r="D103" s="22">
        <f t="shared" si="56"/>
        <v>7.0999999999998842E-3</v>
      </c>
      <c r="E103" s="75">
        <v>0</v>
      </c>
      <c r="F103" s="75">
        <v>0</v>
      </c>
      <c r="G103" s="51">
        <f t="shared" si="57"/>
        <v>0</v>
      </c>
      <c r="H103" s="51">
        <f t="shared" si="58"/>
        <v>0</v>
      </c>
      <c r="J103" s="28" t="s">
        <v>31</v>
      </c>
      <c r="K103">
        <v>3.1606000000000001</v>
      </c>
      <c r="L103">
        <v>3.1650999999999998</v>
      </c>
      <c r="M103" s="22">
        <f t="shared" si="59"/>
        <v>4.4999999999997264E-3</v>
      </c>
      <c r="N103">
        <v>2.0499999999999998</v>
      </c>
      <c r="O103">
        <v>20.54</v>
      </c>
      <c r="P103" s="51">
        <f t="shared" si="60"/>
        <v>0.95696498136036423</v>
      </c>
      <c r="Q103" s="51">
        <f t="shared" si="61"/>
        <v>7.1734894094643975</v>
      </c>
      <c r="S103" s="2"/>
      <c r="T103" s="31"/>
      <c r="U103" s="31"/>
      <c r="V103" s="31"/>
    </row>
    <row r="104" spans="1:22" ht="17" thickBot="1" x14ac:dyDescent="0.25">
      <c r="A104" s="24" t="s">
        <v>25</v>
      </c>
      <c r="B104" s="46">
        <v>3.1644000000000001</v>
      </c>
      <c r="C104" s="47">
        <v>3.2271000000000001</v>
      </c>
      <c r="D104" s="25">
        <f t="shared" si="56"/>
        <v>6.2699999999999978E-2</v>
      </c>
      <c r="E104" s="76">
        <v>0.54</v>
      </c>
      <c r="F104" s="77">
        <v>28.54</v>
      </c>
      <c r="G104" s="53">
        <f t="shared" si="57"/>
        <v>1.4122477016378643E-2</v>
      </c>
      <c r="H104" s="53">
        <f t="shared" si="58"/>
        <v>0.58897025071304576</v>
      </c>
      <c r="J104" s="24" t="s">
        <v>25</v>
      </c>
      <c r="K104" s="46">
        <v>3.1634000000000002</v>
      </c>
      <c r="L104" s="47">
        <v>3.1962000000000002</v>
      </c>
      <c r="M104" s="25">
        <f t="shared" si="59"/>
        <v>3.279999999999994E-2</v>
      </c>
      <c r="N104" s="46">
        <v>15.11</v>
      </c>
      <c r="O104" s="47">
        <v>48.51</v>
      </c>
      <c r="P104" s="53">
        <f t="shared" si="60"/>
        <v>0.9677102008862899</v>
      </c>
      <c r="Q104" s="53">
        <f t="shared" si="61"/>
        <v>2.3243416632610647</v>
      </c>
      <c r="S104" s="33"/>
      <c r="T104" s="31"/>
      <c r="U104" s="31"/>
      <c r="V104" s="31"/>
    </row>
    <row r="105" spans="1:22" x14ac:dyDescent="0.2">
      <c r="A105" s="19" t="s">
        <v>26</v>
      </c>
      <c r="B105" s="20"/>
      <c r="C105" s="19"/>
      <c r="D105" s="19"/>
      <c r="E105" s="19"/>
      <c r="F105" s="19"/>
      <c r="G105" s="19"/>
      <c r="H105" s="26">
        <f>H96/H95</f>
        <v>953.65570236540725</v>
      </c>
      <c r="J105" s="19" t="s">
        <v>26</v>
      </c>
      <c r="K105" s="20"/>
      <c r="L105" s="19"/>
      <c r="M105" s="19"/>
      <c r="N105" s="19"/>
      <c r="O105" s="19"/>
      <c r="P105" s="19"/>
      <c r="Q105" s="26">
        <f>Q96/Q95</f>
        <v>77.078536487817814</v>
      </c>
      <c r="S105" s="2"/>
      <c r="T105" s="31"/>
      <c r="U105" s="2"/>
      <c r="V105" s="2"/>
    </row>
    <row r="106" spans="1:22" x14ac:dyDescent="0.2">
      <c r="A106" s="21" t="s">
        <v>27</v>
      </c>
      <c r="B106" s="27"/>
      <c r="C106" s="28"/>
      <c r="D106" s="28"/>
      <c r="E106" s="28"/>
      <c r="F106" s="28"/>
      <c r="G106" s="28"/>
      <c r="H106" s="29" t="e">
        <f>H96/H94</f>
        <v>#DIV/0!</v>
      </c>
      <c r="J106" s="21" t="s">
        <v>27</v>
      </c>
      <c r="K106" s="27"/>
      <c r="L106" s="28"/>
      <c r="M106" s="28"/>
      <c r="N106" s="28"/>
      <c r="O106" s="28"/>
      <c r="P106" s="28"/>
      <c r="Q106" s="29">
        <f>Q96/Q94</f>
        <v>125.91275529927343</v>
      </c>
      <c r="S106" s="2"/>
      <c r="T106" s="31"/>
      <c r="U106" s="2"/>
      <c r="V106" s="2"/>
    </row>
    <row r="107" spans="1:22" x14ac:dyDescent="0.2">
      <c r="A107" s="30" t="s">
        <v>28</v>
      </c>
      <c r="B107" s="22"/>
      <c r="C107" s="21"/>
      <c r="D107" s="21"/>
      <c r="E107" s="21"/>
      <c r="F107" s="21"/>
      <c r="G107" s="21"/>
      <c r="H107" s="23">
        <f>H96/H101</f>
        <v>8.9035471295860127</v>
      </c>
      <c r="J107" s="30" t="s">
        <v>28</v>
      </c>
      <c r="K107" s="22"/>
      <c r="L107" s="21"/>
      <c r="M107" s="21"/>
      <c r="N107" s="21"/>
      <c r="O107" s="21"/>
      <c r="P107" s="21"/>
      <c r="Q107" s="23">
        <f>Q96/Q101</f>
        <v>10.528241360610204</v>
      </c>
      <c r="S107" s="2"/>
      <c r="U107" s="68"/>
    </row>
    <row r="108" spans="1:22" x14ac:dyDescent="0.2">
      <c r="K108" s="31"/>
      <c r="L108" s="31"/>
      <c r="M108" s="31"/>
      <c r="N108" s="31"/>
      <c r="O108" s="31"/>
      <c r="P108" s="2"/>
      <c r="Q108" s="32"/>
      <c r="S108" s="2"/>
      <c r="U108" s="68"/>
    </row>
    <row r="109" spans="1:22" ht="16" thickBot="1" x14ac:dyDescent="0.25">
      <c r="A109" s="15" t="s">
        <v>11</v>
      </c>
      <c r="B109" s="16">
        <v>6</v>
      </c>
      <c r="C109" s="15"/>
      <c r="D109" s="17"/>
      <c r="E109" s="17"/>
      <c r="F109" s="17"/>
      <c r="G109" s="18"/>
      <c r="H109" s="15"/>
      <c r="I109" s="2"/>
      <c r="J109" s="15" t="s">
        <v>11</v>
      </c>
      <c r="K109" s="16">
        <v>12</v>
      </c>
      <c r="L109" s="15"/>
      <c r="M109" s="17"/>
      <c r="N109" s="17"/>
      <c r="O109" s="17"/>
      <c r="P109" s="18"/>
      <c r="Q109" s="15"/>
      <c r="S109" s="2"/>
      <c r="U109" s="68"/>
    </row>
    <row r="110" spans="1:22" x14ac:dyDescent="0.2">
      <c r="A110" s="19" t="s">
        <v>12</v>
      </c>
      <c r="B110" s="20" t="s">
        <v>13</v>
      </c>
      <c r="C110" s="19" t="s">
        <v>14</v>
      </c>
      <c r="D110" s="19" t="s">
        <v>15</v>
      </c>
      <c r="E110" s="19" t="s">
        <v>34</v>
      </c>
      <c r="F110" s="48" t="s">
        <v>35</v>
      </c>
      <c r="G110" s="49" t="s">
        <v>36</v>
      </c>
      <c r="H110" s="50" t="s">
        <v>37</v>
      </c>
      <c r="J110" s="19" t="s">
        <v>12</v>
      </c>
      <c r="K110" s="20" t="s">
        <v>13</v>
      </c>
      <c r="L110" s="19" t="s">
        <v>14</v>
      </c>
      <c r="M110" s="19" t="s">
        <v>15</v>
      </c>
      <c r="N110" s="19" t="s">
        <v>34</v>
      </c>
      <c r="O110" s="48" t="s">
        <v>35</v>
      </c>
      <c r="P110" s="49" t="s">
        <v>36</v>
      </c>
      <c r="Q110" s="50" t="s">
        <v>37</v>
      </c>
      <c r="S110" s="2"/>
      <c r="U110" s="68"/>
    </row>
    <row r="111" spans="1:22" x14ac:dyDescent="0.2">
      <c r="A111" s="21"/>
      <c r="B111" s="22"/>
      <c r="C111" s="21"/>
      <c r="D111" s="21"/>
      <c r="E111" s="21"/>
      <c r="F111" s="30"/>
      <c r="J111" s="21"/>
      <c r="K111" s="22"/>
      <c r="L111" s="21"/>
      <c r="M111" s="21"/>
      <c r="N111" s="21"/>
      <c r="O111" s="30"/>
      <c r="T111" s="68"/>
    </row>
    <row r="112" spans="1:22" ht="16" x14ac:dyDescent="0.2">
      <c r="A112" s="21" t="s">
        <v>16</v>
      </c>
      <c r="B112">
        <v>3.1400999999999999</v>
      </c>
      <c r="C112" s="22">
        <v>3.3898999999999999</v>
      </c>
      <c r="D112" s="22">
        <f>C112-B112</f>
        <v>0.24980000000000002</v>
      </c>
      <c r="E112" s="75">
        <v>0</v>
      </c>
      <c r="F112" s="75">
        <v>0</v>
      </c>
      <c r="G112" s="51">
        <f>(E112/$B$15)/D112</f>
        <v>0</v>
      </c>
      <c r="H112" s="51">
        <f>(F112/$C$15)/D112</f>
        <v>0</v>
      </c>
      <c r="J112" s="21" t="s">
        <v>16</v>
      </c>
      <c r="K112">
        <v>3.1699000000000002</v>
      </c>
      <c r="L112" s="22">
        <v>3.5211000000000001</v>
      </c>
      <c r="M112" s="22">
        <f>L112-K112</f>
        <v>0.35119999999999996</v>
      </c>
      <c r="N112">
        <v>32.51</v>
      </c>
      <c r="O112">
        <v>9.3000000000000007</v>
      </c>
      <c r="P112" s="51">
        <f>(N112/$H$15)/M112</f>
        <v>0.19445412515710039</v>
      </c>
      <c r="Q112" s="51">
        <f>(O112/$I$15)/M112</f>
        <v>4.1617019819384989E-2</v>
      </c>
      <c r="T112" s="68"/>
    </row>
    <row r="113" spans="1:22" ht="16" x14ac:dyDescent="0.2">
      <c r="A113" s="21" t="s">
        <v>17</v>
      </c>
      <c r="B113">
        <v>3.1556000000000002</v>
      </c>
      <c r="C113">
        <v>3.2313000000000001</v>
      </c>
      <c r="D113" s="22">
        <f t="shared" ref="D113:D122" si="62">C113-B113</f>
        <v>7.5699999999999878E-2</v>
      </c>
      <c r="E113" s="75">
        <v>18.100000000000001</v>
      </c>
      <c r="F113" s="75">
        <v>69.17</v>
      </c>
      <c r="G113" s="51">
        <f t="shared" ref="G113:G122" si="63">(E113/$B$15)/D113</f>
        <v>0.39207337667150183</v>
      </c>
      <c r="H113" s="51">
        <f t="shared" ref="H113:H122" si="64">(F113/$C$15)/D113</f>
        <v>1.1823030966120478</v>
      </c>
      <c r="J113" s="21" t="s">
        <v>17</v>
      </c>
      <c r="K113">
        <v>3.1560999999999999</v>
      </c>
      <c r="L113">
        <v>3.2437999999999998</v>
      </c>
      <c r="M113" s="22">
        <f t="shared" ref="M113:M122" si="65">L113-K113</f>
        <v>8.7699999999999889E-2</v>
      </c>
      <c r="N113">
        <v>0</v>
      </c>
      <c r="O113">
        <v>9.76</v>
      </c>
      <c r="P113" s="51">
        <f t="shared" ref="P113:P122" si="66">(N113/$H$15)/M113</f>
        <v>0</v>
      </c>
      <c r="Q113" s="51">
        <f t="shared" ref="Q113:Q122" si="67">(O113/$I$15)/M113</f>
        <v>0.17490118836103516</v>
      </c>
      <c r="T113" s="68"/>
    </row>
    <row r="114" spans="1:22" ht="16" x14ac:dyDescent="0.2">
      <c r="A114" s="21" t="s">
        <v>18</v>
      </c>
      <c r="B114">
        <v>5.0387000000000004</v>
      </c>
      <c r="C114" s="22">
        <v>5.0708000000000002</v>
      </c>
      <c r="D114" s="22">
        <f t="shared" si="62"/>
        <v>3.2099999999999795E-2</v>
      </c>
      <c r="E114" s="75">
        <v>254.21</v>
      </c>
      <c r="F114" s="75">
        <v>645.34</v>
      </c>
      <c r="G114" s="51">
        <f t="shared" si="63"/>
        <v>12.985906029901868</v>
      </c>
      <c r="H114" s="51">
        <f t="shared" si="64"/>
        <v>26.01300253239863</v>
      </c>
      <c r="J114" s="21" t="s">
        <v>18</v>
      </c>
      <c r="K114">
        <v>5.0644999999999998</v>
      </c>
      <c r="L114" s="22">
        <v>5.1368</v>
      </c>
      <c r="M114" s="22">
        <f t="shared" si="65"/>
        <v>7.2300000000000253E-2</v>
      </c>
      <c r="N114">
        <v>159.55000000000001</v>
      </c>
      <c r="O114">
        <v>114.82</v>
      </c>
      <c r="P114" s="51">
        <f t="shared" si="66"/>
        <v>4.6356774448751032</v>
      </c>
      <c r="Q114" s="51">
        <f t="shared" si="67"/>
        <v>2.4958689673261238</v>
      </c>
      <c r="T114" s="68"/>
    </row>
    <row r="115" spans="1:22" ht="16" x14ac:dyDescent="0.2">
      <c r="A115" s="21" t="s">
        <v>19</v>
      </c>
      <c r="B115">
        <v>3.1570999999999998</v>
      </c>
      <c r="C115">
        <v>3.3134999999999999</v>
      </c>
      <c r="D115" s="22">
        <f t="shared" si="62"/>
        <v>0.15640000000000009</v>
      </c>
      <c r="E115" s="75">
        <v>3.55</v>
      </c>
      <c r="F115" s="75">
        <v>7.0000000000000007E-2</v>
      </c>
      <c r="G115" s="51">
        <f t="shared" si="63"/>
        <v>3.7219990843642095E-2</v>
      </c>
      <c r="H115" s="51">
        <f t="shared" si="64"/>
        <v>5.7911954469151651E-4</v>
      </c>
      <c r="J115" s="21" t="s">
        <v>19</v>
      </c>
      <c r="K115">
        <v>3.1654</v>
      </c>
      <c r="L115">
        <v>3.3523999999999998</v>
      </c>
      <c r="M115" s="22">
        <f t="shared" si="65"/>
        <v>0.18699999999999983</v>
      </c>
      <c r="N115">
        <v>1.03</v>
      </c>
      <c r="O115">
        <v>9.94</v>
      </c>
      <c r="P115" s="51">
        <f t="shared" si="66"/>
        <v>1.1570451776718465E-2</v>
      </c>
      <c r="Q115" s="51">
        <f t="shared" si="67"/>
        <v>8.3538623290234079E-2</v>
      </c>
      <c r="T115" s="68"/>
      <c r="V115" s="31"/>
    </row>
    <row r="116" spans="1:22" ht="16" x14ac:dyDescent="0.2">
      <c r="A116" s="21" t="s">
        <v>20</v>
      </c>
      <c r="B116">
        <v>3.149</v>
      </c>
      <c r="C116">
        <v>3.2879</v>
      </c>
      <c r="D116" s="22">
        <f t="shared" si="62"/>
        <v>0.13890000000000002</v>
      </c>
      <c r="E116" s="75">
        <v>0</v>
      </c>
      <c r="F116" s="75">
        <v>19.440000000000001</v>
      </c>
      <c r="G116" s="51">
        <f t="shared" si="63"/>
        <v>0</v>
      </c>
      <c r="H116" s="51">
        <f t="shared" si="64"/>
        <v>0.18109270077062659</v>
      </c>
      <c r="J116" s="21" t="s">
        <v>20</v>
      </c>
      <c r="K116">
        <v>3.1511999999999998</v>
      </c>
      <c r="L116">
        <v>3.2751000000000001</v>
      </c>
      <c r="M116" s="22">
        <f t="shared" si="65"/>
        <v>0.12390000000000034</v>
      </c>
      <c r="N116">
        <v>6.56</v>
      </c>
      <c r="O116">
        <v>56.45</v>
      </c>
      <c r="P116" s="51">
        <f t="shared" si="66"/>
        <v>0.11122111163509579</v>
      </c>
      <c r="Q116" s="51">
        <f t="shared" si="67"/>
        <v>0.71603652442922372</v>
      </c>
      <c r="T116" s="68"/>
      <c r="V116" s="31"/>
    </row>
    <row r="117" spans="1:22" ht="16" x14ac:dyDescent="0.2">
      <c r="A117" s="21" t="s">
        <v>21</v>
      </c>
      <c r="B117">
        <v>3.1962000000000002</v>
      </c>
      <c r="C117">
        <v>3.423</v>
      </c>
      <c r="D117" s="22">
        <f t="shared" si="62"/>
        <v>0.22679999999999989</v>
      </c>
      <c r="E117" s="75">
        <v>0</v>
      </c>
      <c r="F117" s="75">
        <v>0</v>
      </c>
      <c r="G117" s="51">
        <f t="shared" si="63"/>
        <v>0</v>
      </c>
      <c r="H117" s="51">
        <f t="shared" si="64"/>
        <v>0</v>
      </c>
      <c r="J117" s="21" t="s">
        <v>21</v>
      </c>
      <c r="K117">
        <v>3.16</v>
      </c>
      <c r="L117">
        <v>3.3681999999999999</v>
      </c>
      <c r="M117" s="22">
        <f t="shared" si="65"/>
        <v>0.20819999999999972</v>
      </c>
      <c r="N117">
        <v>1.54</v>
      </c>
      <c r="O117">
        <v>6.03</v>
      </c>
      <c r="P117" s="51">
        <f t="shared" si="66"/>
        <v>1.5537984866397063E-2</v>
      </c>
      <c r="Q117" s="51">
        <f t="shared" si="67"/>
        <v>4.5517575679002401E-2</v>
      </c>
      <c r="T117" s="68"/>
      <c r="V117" s="35"/>
    </row>
    <row r="118" spans="1:22" ht="16" x14ac:dyDescent="0.2">
      <c r="A118" s="21" t="s">
        <v>22</v>
      </c>
      <c r="B118">
        <v>4.8334999999999999</v>
      </c>
      <c r="C118" s="22">
        <v>5.2946999999999997</v>
      </c>
      <c r="D118" s="22">
        <f t="shared" si="62"/>
        <v>0.46119999999999983</v>
      </c>
      <c r="E118" s="75">
        <v>52.19</v>
      </c>
      <c r="F118" s="75">
        <v>105.94</v>
      </c>
      <c r="G118" s="51">
        <f t="shared" si="63"/>
        <v>0.18555927023263402</v>
      </c>
      <c r="H118" s="51">
        <f t="shared" si="64"/>
        <v>0.29721970641514245</v>
      </c>
      <c r="J118" s="21" t="s">
        <v>22</v>
      </c>
      <c r="K118">
        <v>5.2965</v>
      </c>
      <c r="L118" s="22">
        <v>5.7530000000000001</v>
      </c>
      <c r="M118" s="22">
        <f t="shared" si="65"/>
        <v>0.45650000000000013</v>
      </c>
      <c r="N118">
        <v>23.06</v>
      </c>
      <c r="O118">
        <v>31.16</v>
      </c>
      <c r="P118" s="51">
        <f t="shared" si="66"/>
        <v>0.10611413043652278</v>
      </c>
      <c r="Q118" s="51">
        <f t="shared" si="67"/>
        <v>0.10727516794575344</v>
      </c>
      <c r="T118" s="68"/>
      <c r="V118" s="31"/>
    </row>
    <row r="119" spans="1:22" ht="16" x14ac:dyDescent="0.2">
      <c r="A119" s="21" t="s">
        <v>23</v>
      </c>
      <c r="B119">
        <v>3.1404999999999998</v>
      </c>
      <c r="C119">
        <v>3.6553</v>
      </c>
      <c r="D119" s="22">
        <f t="shared" si="62"/>
        <v>0.51480000000000015</v>
      </c>
      <c r="E119" s="75">
        <v>96.36</v>
      </c>
      <c r="F119" s="75">
        <v>271.08999999999997</v>
      </c>
      <c r="G119" s="51">
        <f t="shared" si="63"/>
        <v>0.30693252398702109</v>
      </c>
      <c r="H119" s="51">
        <f t="shared" si="64"/>
        <v>0.68136824610761992</v>
      </c>
      <c r="J119" s="21" t="s">
        <v>23</v>
      </c>
      <c r="K119">
        <v>3.17</v>
      </c>
      <c r="L119">
        <v>3.5261</v>
      </c>
      <c r="M119" s="22">
        <f t="shared" si="65"/>
        <v>0.35610000000000008</v>
      </c>
      <c r="N119">
        <v>17.61</v>
      </c>
      <c r="O119">
        <v>14.89</v>
      </c>
      <c r="P119" s="51">
        <f t="shared" si="66"/>
        <v>0.10388242539146642</v>
      </c>
      <c r="Q119" s="51">
        <f t="shared" si="67"/>
        <v>6.571511315803448E-2</v>
      </c>
      <c r="S119" s="2"/>
      <c r="T119" s="31"/>
      <c r="U119" s="31"/>
      <c r="V119" s="31"/>
    </row>
    <row r="120" spans="1:22" ht="16" x14ac:dyDescent="0.2">
      <c r="A120" s="21" t="s">
        <v>24</v>
      </c>
      <c r="B120">
        <v>3.1612</v>
      </c>
      <c r="C120">
        <v>3.2831999999999999</v>
      </c>
      <c r="D120" s="22">
        <f t="shared" si="62"/>
        <v>0.12199999999999989</v>
      </c>
      <c r="E120" s="75">
        <v>2.54</v>
      </c>
      <c r="F120" s="75">
        <v>0</v>
      </c>
      <c r="G120" s="51">
        <f t="shared" si="63"/>
        <v>3.4139609056988936E-2</v>
      </c>
      <c r="H120" s="51">
        <f t="shared" si="64"/>
        <v>0</v>
      </c>
      <c r="J120" s="21" t="s">
        <v>24</v>
      </c>
      <c r="K120">
        <v>3.1690999999999998</v>
      </c>
      <c r="L120">
        <v>3.3119999999999998</v>
      </c>
      <c r="M120" s="22">
        <f t="shared" si="65"/>
        <v>0.14290000000000003</v>
      </c>
      <c r="N120">
        <v>4.07</v>
      </c>
      <c r="O120">
        <v>9.89</v>
      </c>
      <c r="P120" s="51">
        <f t="shared" si="66"/>
        <v>5.9829707397682175E-2</v>
      </c>
      <c r="Q120" s="51">
        <f t="shared" si="67"/>
        <v>0.10876936642363449</v>
      </c>
      <c r="S120" s="2"/>
      <c r="T120" s="31"/>
      <c r="U120" s="31"/>
      <c r="V120" s="31"/>
    </row>
    <row r="121" spans="1:22" ht="16" x14ac:dyDescent="0.2">
      <c r="A121" s="28" t="s">
        <v>31</v>
      </c>
      <c r="B121">
        <v>3.1415000000000002</v>
      </c>
      <c r="C121">
        <v>3.1476999999999999</v>
      </c>
      <c r="D121" s="22">
        <f t="shared" si="62"/>
        <v>6.1999999999997613E-3</v>
      </c>
      <c r="E121" s="75">
        <v>3.55</v>
      </c>
      <c r="F121" s="75">
        <v>0</v>
      </c>
      <c r="G121" s="51">
        <f t="shared" si="63"/>
        <v>0.93890428515255664</v>
      </c>
      <c r="H121" s="51">
        <f t="shared" si="64"/>
        <v>0</v>
      </c>
      <c r="J121" s="28" t="s">
        <v>31</v>
      </c>
      <c r="K121">
        <v>3.1598000000000002</v>
      </c>
      <c r="L121">
        <v>3.1656</v>
      </c>
      <c r="M121" s="22">
        <f t="shared" si="65"/>
        <v>5.7999999999998053E-3</v>
      </c>
      <c r="N121">
        <v>0</v>
      </c>
      <c r="O121">
        <v>0</v>
      </c>
      <c r="P121" s="51">
        <f t="shared" si="66"/>
        <v>0</v>
      </c>
      <c r="Q121" s="51">
        <f t="shared" si="67"/>
        <v>0</v>
      </c>
      <c r="S121" s="2"/>
      <c r="T121" s="31"/>
      <c r="U121" s="31"/>
      <c r="V121" s="31"/>
    </row>
    <row r="122" spans="1:22" ht="17" thickBot="1" x14ac:dyDescent="0.25">
      <c r="A122" s="24" t="s">
        <v>25</v>
      </c>
      <c r="B122" s="46">
        <v>3.1516999999999999</v>
      </c>
      <c r="C122" s="47">
        <v>3.1926000000000001</v>
      </c>
      <c r="D122" s="25">
        <f t="shared" si="62"/>
        <v>4.0900000000000158E-2</v>
      </c>
      <c r="E122" s="76">
        <v>1.53</v>
      </c>
      <c r="F122" s="77">
        <v>15.49</v>
      </c>
      <c r="G122" s="53">
        <f t="shared" si="63"/>
        <v>6.1341272419551472E-2</v>
      </c>
      <c r="H122" s="53">
        <f t="shared" si="64"/>
        <v>0.4900439599277932</v>
      </c>
      <c r="J122" s="24" t="s">
        <v>25</v>
      </c>
      <c r="K122" s="46">
        <v>3.1656</v>
      </c>
      <c r="L122" s="47">
        <v>3.2039</v>
      </c>
      <c r="M122" s="25">
        <f t="shared" si="65"/>
        <v>3.8300000000000001E-2</v>
      </c>
      <c r="N122" s="46">
        <v>4.07</v>
      </c>
      <c r="O122" s="47">
        <v>0</v>
      </c>
      <c r="P122" s="53">
        <f t="shared" si="66"/>
        <v>0.22322885606080375</v>
      </c>
      <c r="Q122" s="53">
        <f t="shared" si="67"/>
        <v>0</v>
      </c>
      <c r="S122" s="33"/>
      <c r="T122" s="31"/>
      <c r="U122" s="31"/>
      <c r="V122" s="31"/>
    </row>
    <row r="123" spans="1:22" x14ac:dyDescent="0.2">
      <c r="A123" s="19" t="s">
        <v>26</v>
      </c>
      <c r="B123" s="20"/>
      <c r="C123" s="19"/>
      <c r="D123" s="19"/>
      <c r="E123" s="19"/>
      <c r="F123" s="19"/>
      <c r="G123" s="19"/>
      <c r="H123" s="26">
        <f>H114/H113</f>
        <v>22.001974457260804</v>
      </c>
      <c r="J123" s="19" t="s">
        <v>26</v>
      </c>
      <c r="K123" s="20"/>
      <c r="L123" s="19"/>
      <c r="M123" s="19"/>
      <c r="N123" s="19"/>
      <c r="O123" s="19"/>
      <c r="P123" s="19"/>
      <c r="Q123" s="26">
        <f>Q114/Q113</f>
        <v>14.270165861732696</v>
      </c>
      <c r="S123" s="2"/>
      <c r="T123" s="31"/>
      <c r="U123" s="2"/>
      <c r="V123" s="2"/>
    </row>
    <row r="124" spans="1:22" x14ac:dyDescent="0.2">
      <c r="A124" s="21" t="s">
        <v>27</v>
      </c>
      <c r="B124" s="27"/>
      <c r="C124" s="28"/>
      <c r="D124" s="28"/>
      <c r="E124" s="28"/>
      <c r="F124" s="28"/>
      <c r="G124" s="28"/>
      <c r="H124" s="29" t="e">
        <f>H114/H112</f>
        <v>#DIV/0!</v>
      </c>
      <c r="J124" s="21" t="s">
        <v>27</v>
      </c>
      <c r="K124" s="27"/>
      <c r="L124" s="28"/>
      <c r="M124" s="28"/>
      <c r="N124" s="28"/>
      <c r="O124" s="28"/>
      <c r="P124" s="28"/>
      <c r="Q124" s="29">
        <f>Q114/Q112</f>
        <v>59.972313686996905</v>
      </c>
      <c r="S124" s="2"/>
      <c r="T124" s="31"/>
      <c r="U124" s="2"/>
      <c r="V124" s="2"/>
    </row>
    <row r="125" spans="1:22" x14ac:dyDescent="0.2">
      <c r="A125" s="30" t="s">
        <v>28</v>
      </c>
      <c r="B125" s="22"/>
      <c r="C125" s="21"/>
      <c r="D125" s="21"/>
      <c r="E125" s="21"/>
      <c r="F125" s="21"/>
      <c r="G125" s="21"/>
      <c r="H125" s="23">
        <f>H114/H119</f>
        <v>38.177597328610993</v>
      </c>
      <c r="J125" s="30" t="s">
        <v>28</v>
      </c>
      <c r="K125" s="22"/>
      <c r="L125" s="21"/>
      <c r="M125" s="21"/>
      <c r="N125" s="21"/>
      <c r="O125" s="21"/>
      <c r="P125" s="21"/>
      <c r="Q125" s="23">
        <f>Q114/Q119</f>
        <v>37.980136491950532</v>
      </c>
      <c r="S125" s="2"/>
      <c r="T125" s="31"/>
      <c r="U125" s="2"/>
      <c r="V125" s="2"/>
    </row>
    <row r="126" spans="1:22" x14ac:dyDescent="0.2">
      <c r="S126" s="2"/>
      <c r="T126" s="2"/>
      <c r="U126" s="2"/>
      <c r="V126" s="2"/>
    </row>
    <row r="127" spans="1:22" x14ac:dyDescent="0.2">
      <c r="S127" s="2"/>
      <c r="T127" s="2"/>
      <c r="U127" s="2"/>
      <c r="V127" s="2"/>
    </row>
    <row r="128" spans="1:22" x14ac:dyDescent="0.2">
      <c r="B128" s="31"/>
      <c r="C128" s="31"/>
      <c r="D128" s="31"/>
      <c r="E128" s="31"/>
      <c r="F128" s="31"/>
      <c r="G128" s="2"/>
      <c r="H128" s="32"/>
      <c r="S128" s="2"/>
      <c r="T128" s="2"/>
      <c r="U128" s="2"/>
      <c r="V128" s="2"/>
    </row>
    <row r="129" spans="19:22" x14ac:dyDescent="0.2">
      <c r="S129" s="2"/>
      <c r="T129" s="2"/>
      <c r="U129" s="2"/>
      <c r="V129" s="2"/>
    </row>
    <row r="130" spans="19:22" x14ac:dyDescent="0.2">
      <c r="S130" s="2"/>
      <c r="T130" s="2"/>
      <c r="U130" s="2"/>
      <c r="V130" s="2"/>
    </row>
    <row r="131" spans="19:22" x14ac:dyDescent="0.2">
      <c r="S131" s="2"/>
      <c r="T131" s="2"/>
      <c r="U131" s="2"/>
      <c r="V131" s="2"/>
    </row>
    <row r="132" spans="19:22" x14ac:dyDescent="0.2">
      <c r="S132" s="2"/>
      <c r="T132" s="2"/>
      <c r="U132" s="2"/>
      <c r="V132" s="2"/>
    </row>
    <row r="133" spans="19:22" x14ac:dyDescent="0.2">
      <c r="S133" s="2"/>
      <c r="T133" s="2"/>
      <c r="U133" s="2"/>
      <c r="V133" s="2"/>
    </row>
    <row r="134" spans="19:22" x14ac:dyDescent="0.2">
      <c r="S134" s="2"/>
      <c r="T134" s="2"/>
      <c r="U134" s="2"/>
      <c r="V134" s="2"/>
    </row>
    <row r="135" spans="19:22" x14ac:dyDescent="0.2">
      <c r="S135" s="2"/>
      <c r="T135" s="2"/>
      <c r="U135" s="2"/>
      <c r="V135" s="2"/>
    </row>
    <row r="136" spans="19:22" x14ac:dyDescent="0.2">
      <c r="S136" s="2"/>
      <c r="T136" s="2"/>
      <c r="U136" s="2"/>
      <c r="V136" s="2"/>
    </row>
    <row r="137" spans="19:22" x14ac:dyDescent="0.2">
      <c r="S137" s="2"/>
      <c r="T137" s="2"/>
      <c r="U137" s="2"/>
      <c r="V137" s="2"/>
    </row>
    <row r="138" spans="19:22" x14ac:dyDescent="0.2">
      <c r="S138" s="2"/>
      <c r="T138" s="2"/>
      <c r="U138" s="2"/>
      <c r="V138" s="2"/>
    </row>
    <row r="139" spans="19:22" x14ac:dyDescent="0.2">
      <c r="S139" s="2"/>
      <c r="T139" s="2"/>
      <c r="U139" s="2"/>
      <c r="V139" s="2"/>
    </row>
    <row r="140" spans="19:22" x14ac:dyDescent="0.2">
      <c r="S140" s="2"/>
      <c r="T140" s="2"/>
      <c r="U140" s="2"/>
      <c r="V140" s="2"/>
    </row>
    <row r="141" spans="19:22" x14ac:dyDescent="0.2">
      <c r="S141" s="2"/>
      <c r="T141" s="2"/>
      <c r="U141" s="2"/>
      <c r="V141" s="2"/>
    </row>
    <row r="142" spans="19:22" x14ac:dyDescent="0.2">
      <c r="S142" s="2"/>
      <c r="T142" s="2"/>
      <c r="U142" s="2"/>
      <c r="V142" s="2"/>
    </row>
    <row r="143" spans="19:22" x14ac:dyDescent="0.2">
      <c r="S143" s="2"/>
      <c r="T143" s="2"/>
      <c r="U143" s="2"/>
      <c r="V143" s="2"/>
    </row>
    <row r="144" spans="19:22" x14ac:dyDescent="0.2">
      <c r="S144" s="2"/>
      <c r="T144" s="2"/>
      <c r="U144" s="2"/>
      <c r="V144" s="2"/>
    </row>
    <row r="145" spans="19:22" x14ac:dyDescent="0.2">
      <c r="S145" s="2"/>
      <c r="T145" s="2"/>
      <c r="U145" s="2"/>
      <c r="V145" s="2"/>
    </row>
    <row r="146" spans="19:22" x14ac:dyDescent="0.2">
      <c r="S146" s="2"/>
      <c r="T146" s="2"/>
      <c r="U146" s="2"/>
      <c r="V146" s="2"/>
    </row>
    <row r="147" spans="19:22" x14ac:dyDescent="0.2">
      <c r="S147" s="2"/>
      <c r="T147" s="2"/>
      <c r="U147" s="2"/>
      <c r="V147" s="2"/>
    </row>
    <row r="148" spans="19:22" x14ac:dyDescent="0.2">
      <c r="S148" s="2"/>
      <c r="T148" s="2"/>
      <c r="U148" s="2"/>
      <c r="V148" s="2"/>
    </row>
    <row r="149" spans="19:22" x14ac:dyDescent="0.2">
      <c r="S149" s="2"/>
      <c r="T149" s="2"/>
      <c r="U149" s="2"/>
      <c r="V149" s="2"/>
    </row>
    <row r="150" spans="19:22" x14ac:dyDescent="0.2">
      <c r="S150" s="2"/>
      <c r="T150" s="2"/>
      <c r="U150" s="2"/>
      <c r="V150" s="2"/>
    </row>
    <row r="151" spans="19:22" x14ac:dyDescent="0.2">
      <c r="S151" s="2"/>
      <c r="T151" s="2"/>
      <c r="U151" s="2"/>
      <c r="V151" s="2"/>
    </row>
    <row r="152" spans="19:22" x14ac:dyDescent="0.2">
      <c r="S152" s="2"/>
      <c r="T152" s="2"/>
      <c r="U152" s="2"/>
      <c r="V152" s="2"/>
    </row>
    <row r="153" spans="19:22" x14ac:dyDescent="0.2">
      <c r="S153" s="2"/>
      <c r="T153" s="2"/>
      <c r="U153" s="2"/>
      <c r="V153" s="2"/>
    </row>
    <row r="154" spans="19:22" x14ac:dyDescent="0.2">
      <c r="S154" s="2"/>
      <c r="T154" s="2"/>
      <c r="U154" s="2"/>
      <c r="V154" s="2"/>
    </row>
    <row r="155" spans="19:22" x14ac:dyDescent="0.2">
      <c r="S155" s="2"/>
      <c r="T155" s="2"/>
      <c r="U155" s="2"/>
      <c r="V155" s="2"/>
    </row>
    <row r="156" spans="19:22" x14ac:dyDescent="0.2">
      <c r="S156" s="2"/>
      <c r="T156" s="2"/>
      <c r="U156" s="2"/>
      <c r="V156" s="2"/>
    </row>
    <row r="157" spans="19:22" x14ac:dyDescent="0.2">
      <c r="S157" s="2"/>
      <c r="T157" s="2"/>
      <c r="U157" s="2"/>
      <c r="V157" s="2"/>
    </row>
    <row r="158" spans="19:22" x14ac:dyDescent="0.2">
      <c r="S158" s="2"/>
      <c r="T158" s="2"/>
      <c r="U158" s="2"/>
      <c r="V158" s="2"/>
    </row>
    <row r="159" spans="19:22" x14ac:dyDescent="0.2">
      <c r="S159" s="2"/>
      <c r="T159" s="2"/>
      <c r="U159" s="2"/>
      <c r="V159" s="2"/>
    </row>
    <row r="160" spans="19:22" x14ac:dyDescent="0.2">
      <c r="S160" s="2"/>
      <c r="T160" s="2"/>
      <c r="U160" s="2"/>
      <c r="V160" s="2"/>
    </row>
    <row r="161" spans="19:22" x14ac:dyDescent="0.2">
      <c r="S161" s="2"/>
      <c r="T161" s="2"/>
      <c r="U161" s="2"/>
      <c r="V161" s="2"/>
    </row>
    <row r="162" spans="19:22" x14ac:dyDescent="0.2">
      <c r="S162" s="2"/>
      <c r="T162" s="2"/>
      <c r="U162" s="2"/>
      <c r="V162" s="2"/>
    </row>
    <row r="163" spans="19:22" x14ac:dyDescent="0.2">
      <c r="S163" s="2"/>
      <c r="T163" s="2"/>
      <c r="U163" s="2"/>
      <c r="V163" s="2"/>
    </row>
    <row r="164" spans="19:22" x14ac:dyDescent="0.2">
      <c r="S164" s="2"/>
      <c r="T164" s="2"/>
      <c r="U164" s="2"/>
      <c r="V164" s="2"/>
    </row>
    <row r="165" spans="19:22" x14ac:dyDescent="0.2">
      <c r="S165" s="2"/>
      <c r="T165" s="2"/>
      <c r="U165" s="2"/>
      <c r="V165" s="2"/>
    </row>
  </sheetData>
  <mergeCells count="7">
    <mergeCell ref="B10:E10"/>
    <mergeCell ref="F10:I10"/>
    <mergeCell ref="Y21:AD21"/>
    <mergeCell ref="AG21:AL21"/>
    <mergeCell ref="H2:K2"/>
    <mergeCell ref="Y5:AD5"/>
    <mergeCell ref="AG5:AL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E172"/>
  <sheetViews>
    <sheetView topLeftCell="I1" zoomScale="95" zoomScaleNormal="95" zoomScalePageLayoutView="95" workbookViewId="0">
      <selection activeCell="K11" sqref="K11"/>
    </sheetView>
  </sheetViews>
  <sheetFormatPr baseColWidth="10" defaultColWidth="8.83203125" defaultRowHeight="15" x14ac:dyDescent="0.2"/>
  <cols>
    <col min="2" max="2" width="14.5" bestFit="1" customWidth="1"/>
    <col min="12" max="12" width="14.5" bestFit="1" customWidth="1"/>
    <col min="62" max="64" width="23.33203125" customWidth="1"/>
  </cols>
  <sheetData>
    <row r="2" spans="1:161" x14ac:dyDescent="0.2">
      <c r="M2" t="s">
        <v>56</v>
      </c>
      <c r="N2" t="s">
        <v>40</v>
      </c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</row>
    <row r="3" spans="1:161" x14ac:dyDescent="0.2">
      <c r="A3" s="50"/>
      <c r="B3" s="50"/>
      <c r="G3" s="61"/>
      <c r="H3" s="61"/>
      <c r="I3" s="61"/>
      <c r="J3" s="61"/>
      <c r="K3" s="50"/>
      <c r="L3" t="s">
        <v>18</v>
      </c>
      <c r="M3">
        <v>619.52289964676936</v>
      </c>
      <c r="N3">
        <v>422.19427997108511</v>
      </c>
      <c r="O3" s="2"/>
      <c r="P3" s="40" t="s">
        <v>199</v>
      </c>
      <c r="Q3" s="40" t="s">
        <v>200</v>
      </c>
      <c r="R3" s="40"/>
      <c r="S3" s="40" t="s">
        <v>206</v>
      </c>
      <c r="T3" s="40"/>
      <c r="U3" s="40" t="s">
        <v>202</v>
      </c>
      <c r="V3" s="40"/>
      <c r="BP3" s="50"/>
      <c r="BS3" s="50"/>
      <c r="BV3" s="50"/>
      <c r="BY3" s="50"/>
      <c r="CB3" s="50"/>
      <c r="CE3" s="50"/>
      <c r="CH3" s="50"/>
      <c r="CK3" s="50"/>
      <c r="CN3" s="50"/>
      <c r="CQ3" s="50"/>
      <c r="CT3" s="50"/>
      <c r="CW3" s="50"/>
      <c r="CZ3" s="50"/>
      <c r="DC3" s="50"/>
      <c r="DF3" s="50"/>
      <c r="DI3" s="50"/>
      <c r="DL3" s="50"/>
      <c r="DO3" s="50"/>
      <c r="DR3" s="50"/>
      <c r="DU3" s="50"/>
      <c r="DX3" s="50"/>
      <c r="EA3" s="50"/>
      <c r="ED3" s="50"/>
      <c r="EG3" s="50"/>
      <c r="EJ3" s="50"/>
      <c r="EM3" s="50"/>
      <c r="EP3" s="50"/>
      <c r="ES3" s="50"/>
      <c r="EV3" s="50"/>
      <c r="EY3" s="50"/>
      <c r="FB3" s="50"/>
      <c r="FE3" s="50"/>
    </row>
    <row r="4" spans="1:161" ht="16" customHeight="1" x14ac:dyDescent="0.2">
      <c r="A4" t="s">
        <v>5</v>
      </c>
      <c r="B4" t="s">
        <v>45</v>
      </c>
      <c r="C4" s="50" t="s">
        <v>46</v>
      </c>
      <c r="G4" s="61"/>
      <c r="H4" s="61"/>
      <c r="I4" s="61"/>
      <c r="J4" s="61"/>
      <c r="K4" s="50"/>
      <c r="L4" s="61" t="s">
        <v>198</v>
      </c>
      <c r="M4" s="82">
        <f>M3/L11</f>
        <v>35.572087092338236</v>
      </c>
      <c r="O4" s="2"/>
      <c r="P4" s="40" t="s">
        <v>203</v>
      </c>
      <c r="Q4" s="90">
        <f>AVERAGE(F19,F47,F74)</f>
        <v>1.5113326666666669</v>
      </c>
      <c r="R4" s="90">
        <f>STDEV(F19,F47,F74)</f>
        <v>1.3951481541117172</v>
      </c>
      <c r="S4" s="90">
        <f>AVERAGE(M19,M47,M74)</f>
        <v>318.57012666666668</v>
      </c>
      <c r="T4" s="90">
        <f>STDEV(M19,M47,M74)</f>
        <v>110.92934549885418</v>
      </c>
      <c r="U4" s="90">
        <f>AVERAGE(T74,T47,T19)</f>
        <v>17.415983999999998</v>
      </c>
      <c r="V4" s="91">
        <f>STDEV(T74,T47,T19)</f>
        <v>7.3849823332075859</v>
      </c>
      <c r="BP4" s="50"/>
      <c r="BS4" s="50"/>
      <c r="BV4" s="50"/>
      <c r="BY4" s="50"/>
      <c r="CB4" s="50"/>
      <c r="CE4" s="50"/>
      <c r="CH4" s="50"/>
      <c r="CK4" s="50"/>
      <c r="CN4" s="50"/>
      <c r="CQ4" s="50"/>
      <c r="CT4" s="50"/>
      <c r="CW4" s="50"/>
      <c r="CZ4" s="50"/>
      <c r="DC4" s="50"/>
      <c r="DF4" s="50"/>
      <c r="DI4" s="50"/>
      <c r="DL4" s="50"/>
      <c r="DO4" s="50"/>
      <c r="DR4" s="50"/>
      <c r="DU4" s="50"/>
      <c r="DX4" s="50"/>
      <c r="EA4" s="50"/>
      <c r="ED4" s="50"/>
      <c r="EG4" s="50"/>
      <c r="EJ4" s="50"/>
      <c r="EM4" s="50"/>
      <c r="EP4" s="50"/>
      <c r="ES4" s="50"/>
      <c r="EV4" s="50"/>
      <c r="EY4" s="50"/>
      <c r="FB4" s="50"/>
      <c r="FE4" s="50"/>
    </row>
    <row r="5" spans="1:161" x14ac:dyDescent="0.2">
      <c r="A5" t="s">
        <v>75</v>
      </c>
      <c r="B5" s="32">
        <v>303.08377795112608</v>
      </c>
      <c r="C5" s="32">
        <v>321.39630605285606</v>
      </c>
      <c r="O5" s="37"/>
      <c r="P5" s="40" t="s">
        <v>204</v>
      </c>
      <c r="Q5" s="90">
        <f>AVERAGE(AVERAGE(F37:F42),AVERAGE(F65:F70),AVERAGE(F91:F97))</f>
        <v>2.3087991725093775E-2</v>
      </c>
      <c r="R5" s="90">
        <f>STDEV(AVERAGE(F37:F42),AVERAGE(F65:F70),AVERAGE(F91:F97))</f>
        <v>7.8810914791937157E-3</v>
      </c>
      <c r="S5" s="90">
        <f>AVERAGE(AVERAGE(M65:M70),AVERAGE(M92:M97))</f>
        <v>386.10392480122516</v>
      </c>
      <c r="T5" s="90">
        <f>STDEV(AVERAGE(M65:M70),AVERAGE(M92:M97))</f>
        <v>153.68301711871419</v>
      </c>
      <c r="U5" s="90">
        <f>AVERAGE(AVERAGE(T37:T42),AVERAGE(T65:T70),AVERAGE(T92:T97))</f>
        <v>0.7953910430892176</v>
      </c>
      <c r="V5" s="90">
        <f>STDEV(AVERAGE(T37:T42),AVERAGE(T65:T70),AVERAGE(T92:T97))</f>
        <v>0.4371128038303177</v>
      </c>
      <c r="Z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P5" s="50"/>
      <c r="BS5" s="50"/>
      <c r="BV5" s="50"/>
      <c r="BY5" s="50"/>
      <c r="CB5" s="50"/>
      <c r="CE5" s="50"/>
      <c r="CH5" s="50"/>
      <c r="CK5" s="50"/>
      <c r="CN5" s="50"/>
      <c r="CQ5" s="50"/>
      <c r="CT5" s="50"/>
      <c r="CW5" s="50"/>
      <c r="CZ5" s="50"/>
      <c r="DC5" s="50"/>
      <c r="DF5" s="50"/>
      <c r="DI5" s="50"/>
      <c r="DL5" s="50"/>
      <c r="DO5" s="50"/>
      <c r="DR5" s="50"/>
      <c r="DU5" s="50"/>
      <c r="DX5" s="50"/>
      <c r="EA5" s="50"/>
      <c r="ED5" s="50"/>
      <c r="EG5" s="50"/>
      <c r="EJ5" s="50"/>
      <c r="EM5" s="50"/>
      <c r="EP5" s="50"/>
      <c r="ES5" s="50"/>
      <c r="EV5" s="50"/>
      <c r="EY5" s="50"/>
      <c r="FB5" s="50"/>
      <c r="FE5" s="50"/>
    </row>
    <row r="6" spans="1:161" x14ac:dyDescent="0.2">
      <c r="A6" t="s">
        <v>76</v>
      </c>
      <c r="B6" s="32">
        <v>7.3545080140867789</v>
      </c>
      <c r="C6" s="32">
        <v>163.2917890579524</v>
      </c>
      <c r="G6" t="s">
        <v>55</v>
      </c>
      <c r="H6" s="50"/>
      <c r="K6" s="50"/>
      <c r="O6" s="2"/>
      <c r="P6" s="40" t="s">
        <v>205</v>
      </c>
      <c r="Q6" s="92">
        <f>Q4/Q5</f>
        <v>65.45968504588626</v>
      </c>
      <c r="R6" s="90"/>
      <c r="S6" s="90">
        <f>S4/S5</f>
        <v>0.82508906593133868</v>
      </c>
      <c r="T6" s="90"/>
      <c r="U6" s="90">
        <f>U4/U5</f>
        <v>21.896127887432694</v>
      </c>
      <c r="V6" s="40"/>
      <c r="Z6" s="50"/>
      <c r="BP6" s="50"/>
      <c r="BS6" s="50"/>
      <c r="BV6" s="50"/>
      <c r="BY6" s="50"/>
      <c r="CB6" s="50"/>
      <c r="CE6" s="50"/>
      <c r="CH6" s="50"/>
      <c r="CK6" s="50"/>
      <c r="CN6" s="50"/>
      <c r="CQ6" s="50"/>
      <c r="CT6" s="50"/>
      <c r="CW6" s="50"/>
      <c r="CZ6" s="50"/>
      <c r="DC6" s="50"/>
      <c r="DF6" s="50"/>
      <c r="DI6" s="50"/>
      <c r="DL6" s="50"/>
      <c r="DO6" s="50"/>
      <c r="DR6" s="50"/>
      <c r="DU6" s="50"/>
      <c r="DX6" s="50"/>
      <c r="EA6" s="50"/>
      <c r="ED6" s="50"/>
      <c r="EG6" s="50"/>
      <c r="EJ6" s="50"/>
      <c r="EM6" s="50"/>
      <c r="EP6" s="50"/>
      <c r="ES6" s="50"/>
      <c r="EV6" s="50"/>
      <c r="EY6" s="50"/>
      <c r="FB6" s="50"/>
      <c r="FE6" s="50"/>
    </row>
    <row r="7" spans="1:161" x14ac:dyDescent="0.2">
      <c r="A7" t="s">
        <v>77</v>
      </c>
      <c r="B7" s="32">
        <v>383.09927594269652</v>
      </c>
      <c r="C7" s="32">
        <v>254.81467751970126</v>
      </c>
      <c r="G7" t="s">
        <v>16</v>
      </c>
      <c r="H7" s="50" t="s">
        <v>194</v>
      </c>
      <c r="I7" t="s">
        <v>22</v>
      </c>
      <c r="K7" s="61"/>
      <c r="L7" s="61" t="s">
        <v>56</v>
      </c>
      <c r="M7" s="61" t="s">
        <v>57</v>
      </c>
      <c r="O7" s="2"/>
      <c r="Z7" s="50"/>
      <c r="BP7" s="50"/>
      <c r="BS7" s="50"/>
      <c r="BV7" s="50"/>
      <c r="BY7" s="50"/>
      <c r="CB7" s="50"/>
      <c r="CE7" s="50"/>
      <c r="CH7" s="50"/>
      <c r="CK7" s="50"/>
      <c r="CN7" s="50"/>
      <c r="CQ7" s="50"/>
      <c r="CT7" s="50"/>
      <c r="CW7" s="50"/>
      <c r="CZ7" s="50"/>
      <c r="DC7" s="50"/>
      <c r="DF7" s="50"/>
      <c r="DI7" s="50"/>
      <c r="DL7" s="50"/>
      <c r="DO7" s="50"/>
      <c r="DR7" s="50"/>
      <c r="DU7" s="50"/>
      <c r="DX7" s="50"/>
      <c r="EA7" s="50"/>
      <c r="ED7" s="50"/>
      <c r="EG7" s="50"/>
      <c r="EJ7" s="50"/>
      <c r="EM7" s="50"/>
      <c r="EP7" s="50"/>
      <c r="ES7" s="50"/>
      <c r="EV7" s="50"/>
      <c r="EY7" s="50"/>
      <c r="FB7" s="50"/>
      <c r="FE7" s="50"/>
    </row>
    <row r="8" spans="1:161" x14ac:dyDescent="0.2">
      <c r="A8" t="s">
        <v>78</v>
      </c>
      <c r="B8" s="32">
        <v>190.55214048944472</v>
      </c>
      <c r="C8" s="32">
        <v>6.7476737964892868</v>
      </c>
      <c r="F8" t="s">
        <v>43</v>
      </c>
      <c r="G8" s="61">
        <f>F19/AVERAGE(F37:F42)</f>
        <v>43.72532033183461</v>
      </c>
      <c r="H8" s="81">
        <f>M19/AVERAGE(M37:M42)</f>
        <v>0.69497010326794739</v>
      </c>
      <c r="I8" s="61">
        <f>T19/AVERAGE(T37:T42)</f>
        <v>17.466474397763118</v>
      </c>
      <c r="J8" s="61"/>
      <c r="K8" s="61" t="s">
        <v>16</v>
      </c>
      <c r="L8" s="82">
        <f>AVERAGE(G8:G10)</f>
        <v>57.783632137651232</v>
      </c>
      <c r="M8" s="82">
        <f>STDEV(G8:G12)</f>
        <v>34.313164537877114</v>
      </c>
      <c r="O8" s="2"/>
      <c r="Z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P8" s="50"/>
      <c r="BS8" s="50"/>
      <c r="BV8" s="50"/>
      <c r="BY8" s="50"/>
      <c r="CB8" s="50"/>
      <c r="CE8" s="50"/>
      <c r="CH8" s="50"/>
      <c r="CK8" s="50"/>
      <c r="CN8" s="50"/>
      <c r="CQ8" s="50"/>
      <c r="CT8" s="50"/>
      <c r="CW8" s="50"/>
      <c r="CZ8" s="50"/>
      <c r="DC8" s="50"/>
      <c r="DF8" s="50"/>
      <c r="DI8" s="50"/>
      <c r="DL8" s="50"/>
      <c r="DO8" s="50"/>
      <c r="DR8" s="50"/>
      <c r="DU8" s="50"/>
      <c r="DX8" s="50"/>
      <c r="EA8" s="50"/>
      <c r="ED8" s="50"/>
      <c r="EG8" s="50"/>
      <c r="EJ8" s="50"/>
      <c r="EM8" s="50"/>
      <c r="EP8" s="50"/>
      <c r="ES8" s="50"/>
      <c r="EV8" s="50"/>
      <c r="EY8" s="50"/>
      <c r="FB8" s="50"/>
      <c r="FE8" s="50"/>
    </row>
    <row r="9" spans="1:161" x14ac:dyDescent="0.2">
      <c r="F9" t="s">
        <v>44</v>
      </c>
      <c r="G9" s="61">
        <f>F47/AVERAGE(F65:F70)</f>
        <v>96.893407773994468</v>
      </c>
      <c r="H9" s="61">
        <f>M47/AVERAGE(M65:M70)</f>
        <v>0.84891960442456582</v>
      </c>
      <c r="I9" s="61">
        <f>T47/AVERAGE(T65:T70)</f>
        <v>27.336293854400893</v>
      </c>
      <c r="J9" s="61"/>
      <c r="K9" s="61" t="s">
        <v>206</v>
      </c>
      <c r="L9" s="82">
        <f>AVERAGE(H9:H10)</f>
        <v>0.87370310806750906</v>
      </c>
      <c r="M9" s="82">
        <f>STDEV(H9:H10)</f>
        <v>3.5049166974973414E-2</v>
      </c>
      <c r="O9" s="2"/>
      <c r="Z9" s="50"/>
      <c r="BP9" s="50"/>
      <c r="BS9" s="50"/>
      <c r="BV9" s="50"/>
      <c r="BY9" s="50"/>
      <c r="CB9" s="50"/>
      <c r="CE9" s="50"/>
      <c r="CH9" s="50"/>
      <c r="CK9" s="50"/>
      <c r="CN9" s="50"/>
      <c r="CQ9" s="50"/>
      <c r="CT9" s="50"/>
      <c r="CW9" s="50"/>
      <c r="CZ9" s="50"/>
      <c r="DC9" s="50"/>
      <c r="DF9" s="50"/>
      <c r="DI9" s="50"/>
      <c r="DL9" s="50"/>
      <c r="DO9" s="50"/>
      <c r="DR9" s="50"/>
      <c r="DU9" s="50"/>
      <c r="DX9" s="50"/>
      <c r="EA9" s="50"/>
      <c r="ED9" s="50"/>
      <c r="EG9" s="50"/>
      <c r="EJ9" s="50"/>
      <c r="EM9" s="50"/>
      <c r="EP9" s="50"/>
      <c r="ES9" s="50"/>
      <c r="EV9" s="50"/>
      <c r="EY9" s="50"/>
      <c r="FB9" s="50"/>
      <c r="FE9" s="50"/>
    </row>
    <row r="10" spans="1:161" x14ac:dyDescent="0.2">
      <c r="F10" t="s">
        <v>47</v>
      </c>
      <c r="G10" s="61">
        <f>F74/AVERAGE(F91:F97)</f>
        <v>32.732168307124617</v>
      </c>
      <c r="H10" s="61">
        <f>M74/AVERAGE(M92:M97)</f>
        <v>0.89848661171045241</v>
      </c>
      <c r="I10" s="61">
        <f>T74/AVERAGE(T92:T97)</f>
        <v>24.977518444826071</v>
      </c>
      <c r="J10" s="61"/>
      <c r="K10" s="61" t="s">
        <v>201</v>
      </c>
      <c r="L10" s="82">
        <f>AVERAGE(I8:I10)</f>
        <v>23.260095565663363</v>
      </c>
      <c r="M10" s="82">
        <f>STDEV(I8:I12)</f>
        <v>5.1541720999652147</v>
      </c>
      <c r="O10" s="2"/>
      <c r="Z10" s="50"/>
      <c r="BP10" s="50"/>
      <c r="BS10" s="50"/>
      <c r="BV10" s="50"/>
      <c r="BY10" s="50"/>
      <c r="CB10" s="50"/>
      <c r="CE10" s="50"/>
      <c r="CH10" s="50"/>
      <c r="CK10" s="50"/>
      <c r="CN10" s="50"/>
      <c r="CQ10" s="50"/>
      <c r="CT10" s="50"/>
      <c r="CW10" s="50"/>
      <c r="CZ10" s="50"/>
      <c r="DC10" s="50"/>
      <c r="DF10" s="50"/>
      <c r="DI10" s="50"/>
      <c r="DL10" s="50"/>
      <c r="DO10" s="50"/>
      <c r="DR10" s="50"/>
      <c r="DU10" s="50"/>
      <c r="DX10" s="50"/>
      <c r="EA10" s="50"/>
      <c r="ED10" s="50"/>
      <c r="EG10" s="50"/>
      <c r="EJ10" s="50"/>
      <c r="EM10" s="50"/>
      <c r="EP10" s="50"/>
      <c r="ES10" s="50"/>
      <c r="EV10" s="50"/>
      <c r="EY10" s="50"/>
      <c r="FB10" s="50"/>
      <c r="FE10" s="50"/>
    </row>
    <row r="11" spans="1:161" x14ac:dyDescent="0.2">
      <c r="A11" t="s">
        <v>73</v>
      </c>
      <c r="B11" s="50">
        <v>42975.486111111109</v>
      </c>
      <c r="G11" s="61"/>
      <c r="H11" s="61"/>
      <c r="I11" s="61"/>
      <c r="K11" s="50"/>
      <c r="L11" s="89">
        <f>AVERAGE(T19,T47,T74)</f>
        <v>17.415984000000002</v>
      </c>
      <c r="M11" s="89">
        <f>STDEV(T19,T47,T74)</f>
        <v>7.3849823332075744</v>
      </c>
      <c r="O11" s="2"/>
      <c r="Z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P11" s="50"/>
      <c r="BS11" s="50"/>
      <c r="BV11" s="50"/>
      <c r="BY11" s="50"/>
      <c r="CB11" s="50"/>
      <c r="CE11" s="50"/>
      <c r="CH11" s="50"/>
      <c r="CK11" s="50"/>
      <c r="CN11" s="50"/>
      <c r="CQ11" s="50"/>
      <c r="CT11" s="50"/>
      <c r="CW11" s="50"/>
      <c r="CZ11" s="50"/>
      <c r="DC11" s="50"/>
      <c r="DF11" s="50"/>
      <c r="DI11" s="50"/>
      <c r="DL11" s="50"/>
      <c r="DO11" s="50"/>
      <c r="DR11" s="50"/>
      <c r="DU11" s="50"/>
      <c r="DX11" s="50"/>
      <c r="EA11" s="50"/>
      <c r="ED11" s="50"/>
      <c r="EG11" s="50"/>
      <c r="EJ11" s="50"/>
      <c r="EM11" s="50"/>
      <c r="EP11" s="50"/>
      <c r="ES11" s="50"/>
      <c r="EV11" s="50"/>
      <c r="EY11" s="50"/>
      <c r="FB11" s="50"/>
      <c r="FE11" s="50"/>
    </row>
    <row r="12" spans="1:161" x14ac:dyDescent="0.2">
      <c r="A12" t="s">
        <v>74</v>
      </c>
      <c r="B12" s="50">
        <v>42976.477083333331</v>
      </c>
      <c r="F12" t="s">
        <v>82</v>
      </c>
      <c r="G12" s="61" t="s">
        <v>193</v>
      </c>
      <c r="H12" s="61">
        <f>AI19/AVERAGE(AI38:AI42)</f>
        <v>0.69868433717044842</v>
      </c>
      <c r="I12" s="61" t="s">
        <v>193</v>
      </c>
      <c r="K12" s="50"/>
      <c r="L12" s="50"/>
      <c r="M12" s="50"/>
      <c r="O12" s="2"/>
      <c r="Z12" s="50"/>
      <c r="BP12" s="50"/>
      <c r="BS12" s="50"/>
      <c r="BV12" s="50"/>
      <c r="BY12" s="50"/>
      <c r="CB12" s="50"/>
      <c r="CE12" s="50"/>
      <c r="CH12" s="50"/>
      <c r="CK12" s="50"/>
      <c r="CN12" s="50"/>
      <c r="CQ12" s="50"/>
      <c r="CT12" s="50"/>
      <c r="CW12" s="50"/>
      <c r="CZ12" s="50"/>
      <c r="DC12" s="50"/>
      <c r="DF12" s="50"/>
      <c r="DI12" s="50"/>
      <c r="DL12" s="50"/>
      <c r="DO12" s="50"/>
      <c r="DR12" s="50"/>
      <c r="DU12" s="50"/>
      <c r="DX12" s="50"/>
      <c r="EA12" s="50"/>
      <c r="ED12" s="50"/>
      <c r="EG12" s="50"/>
      <c r="EJ12" s="50"/>
      <c r="EM12" s="50"/>
      <c r="EP12" s="50"/>
      <c r="ES12" s="50"/>
      <c r="EV12" s="50"/>
      <c r="EY12" s="50"/>
      <c r="FB12" s="50"/>
      <c r="FE12" s="50"/>
    </row>
    <row r="13" spans="1:161" x14ac:dyDescent="0.2">
      <c r="B13" s="50"/>
      <c r="F13" t="s">
        <v>83</v>
      </c>
      <c r="G13" s="61" t="s">
        <v>193</v>
      </c>
      <c r="H13" s="61" t="s">
        <v>193</v>
      </c>
      <c r="I13" s="61">
        <f>AP47/AVERAGE(AP65:AP70)</f>
        <v>1.6979134564568188</v>
      </c>
      <c r="K13" s="50"/>
      <c r="L13" s="50"/>
      <c r="M13" s="50"/>
      <c r="O13" s="2"/>
      <c r="P13" s="2"/>
      <c r="Q13" s="64"/>
      <c r="R13" s="2"/>
      <c r="S13" s="2"/>
      <c r="T13" s="50"/>
      <c r="W13" s="50"/>
      <c r="Z13" s="50"/>
      <c r="BP13" s="50"/>
      <c r="BS13" s="50"/>
      <c r="BV13" s="50"/>
      <c r="BY13" s="50"/>
      <c r="CB13" s="50"/>
      <c r="CE13" s="50"/>
      <c r="CH13" s="50"/>
      <c r="CK13" s="50"/>
      <c r="CN13" s="50"/>
      <c r="CQ13" s="50"/>
      <c r="CT13" s="50"/>
      <c r="CW13" s="50"/>
      <c r="CZ13" s="50"/>
      <c r="DC13" s="50"/>
      <c r="DF13" s="50"/>
      <c r="DI13" s="50"/>
      <c r="DL13" s="50"/>
      <c r="DO13" s="50"/>
      <c r="DR13" s="50"/>
      <c r="DU13" s="50"/>
      <c r="DX13" s="50"/>
      <c r="EA13" s="50"/>
      <c r="ED13" s="50"/>
      <c r="EG13" s="50"/>
      <c r="EJ13" s="50"/>
      <c r="EM13" s="50"/>
      <c r="EP13" s="50"/>
      <c r="ES13" s="50"/>
      <c r="EV13" s="50"/>
      <c r="EY13" s="50"/>
      <c r="FB13" s="50"/>
      <c r="FE13" s="50"/>
    </row>
    <row r="14" spans="1:161" x14ac:dyDescent="0.2">
      <c r="B14" s="50"/>
      <c r="F14" t="s">
        <v>48</v>
      </c>
      <c r="G14" s="61" t="s">
        <v>193</v>
      </c>
      <c r="H14" s="61">
        <f>AI74/AVERAGE(AI93:AI97)</f>
        <v>0.81273748271242463</v>
      </c>
      <c r="I14" s="61">
        <f>AP74/AVERAGE(AP92:AP97)</f>
        <v>2.1381173978271257</v>
      </c>
      <c r="K14" s="50"/>
      <c r="L14" s="50"/>
      <c r="M14" s="50"/>
      <c r="Q14" s="50"/>
      <c r="T14" s="50"/>
      <c r="W14" s="50"/>
      <c r="Z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P14" s="50"/>
      <c r="BS14" s="50"/>
      <c r="BV14" s="50"/>
      <c r="BY14" s="50"/>
      <c r="CB14" s="50"/>
      <c r="CE14" s="50"/>
      <c r="CH14" s="50"/>
      <c r="CK14" s="50"/>
      <c r="CN14" s="50"/>
      <c r="CQ14" s="50"/>
      <c r="CT14" s="50"/>
      <c r="CW14" s="50"/>
      <c r="CZ14" s="50"/>
      <c r="DC14" s="50"/>
      <c r="DF14" s="50"/>
      <c r="DI14" s="50"/>
      <c r="DL14" s="50"/>
      <c r="DO14" s="50"/>
      <c r="DR14" s="50"/>
      <c r="DU14" s="50"/>
      <c r="DX14" s="50"/>
      <c r="EA14" s="50"/>
      <c r="ED14" s="50"/>
      <c r="EG14" s="50"/>
      <c r="EJ14" s="50"/>
      <c r="EM14" s="50"/>
      <c r="EP14" s="50"/>
      <c r="ES14" s="50"/>
      <c r="EV14" s="50"/>
      <c r="EY14" s="50"/>
      <c r="FB14" s="50"/>
      <c r="FE14" s="50"/>
    </row>
    <row r="15" spans="1:161" x14ac:dyDescent="0.2">
      <c r="A15" s="63" t="s">
        <v>32</v>
      </c>
      <c r="B15" s="50"/>
      <c r="G15" s="50"/>
      <c r="K15" s="50"/>
      <c r="L15" s="50"/>
      <c r="M15" s="50"/>
      <c r="Q15" s="50"/>
      <c r="T15" s="50"/>
      <c r="W15" s="63" t="s">
        <v>33</v>
      </c>
      <c r="Z15" s="50"/>
      <c r="BP15" s="50"/>
      <c r="BS15" s="50"/>
      <c r="BV15" s="50"/>
      <c r="BY15" s="50"/>
      <c r="CB15" s="50"/>
      <c r="CE15" s="50"/>
      <c r="CH15" s="50"/>
      <c r="CK15" s="50"/>
      <c r="CN15" s="50"/>
      <c r="CQ15" s="50"/>
      <c r="CT15" s="50"/>
      <c r="CW15" s="50"/>
      <c r="CZ15" s="50"/>
      <c r="DC15" s="50"/>
      <c r="DF15" s="50"/>
      <c r="DI15" s="50"/>
      <c r="DL15" s="50"/>
      <c r="DO15" s="50"/>
      <c r="DR15" s="50"/>
      <c r="DU15" s="50"/>
      <c r="DX15" s="50"/>
      <c r="EA15" s="50"/>
      <c r="ED15" s="50"/>
      <c r="EG15" s="50"/>
      <c r="EJ15" s="50"/>
      <c r="EM15" s="50"/>
      <c r="EP15" s="50"/>
      <c r="ES15" s="50"/>
      <c r="EV15" s="50"/>
      <c r="EY15" s="50"/>
      <c r="FB15" s="50"/>
      <c r="FE15" s="50"/>
    </row>
    <row r="16" spans="1:161" x14ac:dyDescent="0.2">
      <c r="A16" s="50"/>
      <c r="B16" s="50"/>
      <c r="G16" s="50"/>
      <c r="K16" s="50"/>
      <c r="L16" s="50"/>
      <c r="M16" s="50"/>
      <c r="Q16" s="50"/>
      <c r="T16" s="50"/>
      <c r="W16" s="50"/>
      <c r="Z16" s="50"/>
      <c r="BP16" s="50"/>
      <c r="BS16" s="50"/>
      <c r="BV16" s="50"/>
      <c r="BY16" s="50"/>
      <c r="CB16" s="50"/>
      <c r="CE16" s="50"/>
      <c r="CH16" s="50"/>
      <c r="CK16" s="50"/>
      <c r="CN16" s="50"/>
      <c r="CQ16" s="50"/>
      <c r="CT16" s="50"/>
      <c r="CW16" s="50"/>
      <c r="CZ16" s="50"/>
      <c r="DC16" s="50"/>
      <c r="DF16" s="50"/>
      <c r="DI16" s="50"/>
      <c r="DL16" s="50"/>
      <c r="DO16" s="50"/>
      <c r="DR16" s="50"/>
      <c r="DU16" s="50"/>
      <c r="DX16" s="50"/>
      <c r="EA16" s="50"/>
      <c r="ED16" s="50"/>
      <c r="EG16" s="50"/>
      <c r="EJ16" s="50"/>
      <c r="EM16" s="50"/>
      <c r="EP16" s="50"/>
      <c r="ES16" s="50"/>
      <c r="EV16" s="50"/>
      <c r="EY16" s="50"/>
      <c r="FB16" s="50"/>
      <c r="FE16" s="50"/>
    </row>
    <row r="17" spans="1:65" x14ac:dyDescent="0.2">
      <c r="A17" t="s">
        <v>49</v>
      </c>
      <c r="H17" t="s">
        <v>60</v>
      </c>
      <c r="O17" t="s">
        <v>58</v>
      </c>
      <c r="W17" t="s">
        <v>64</v>
      </c>
      <c r="AD17" t="s">
        <v>67</v>
      </c>
      <c r="AK17" t="s">
        <v>70</v>
      </c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</row>
    <row r="18" spans="1:65" x14ac:dyDescent="0.2">
      <c r="A18" s="60" t="s">
        <v>16</v>
      </c>
      <c r="B18" t="s">
        <v>50</v>
      </c>
      <c r="C18">
        <f>'biodistribution with counts'!D22</f>
        <v>0.12630000000000008</v>
      </c>
      <c r="H18" s="60" t="s">
        <v>20</v>
      </c>
      <c r="I18" t="s">
        <v>50</v>
      </c>
      <c r="J18">
        <f>'biodistribution with counts'!D78</f>
        <v>0.12619999999999987</v>
      </c>
      <c r="O18" s="62" t="s">
        <v>59</v>
      </c>
      <c r="P18" s="40" t="s">
        <v>50</v>
      </c>
      <c r="Q18" s="40">
        <f>'biodistribution with counts'!D82</f>
        <v>0.46369999999999933</v>
      </c>
      <c r="R18" s="40"/>
      <c r="S18" s="40"/>
      <c r="T18" s="40"/>
      <c r="W18" s="60" t="s">
        <v>16</v>
      </c>
      <c r="X18" t="s">
        <v>50</v>
      </c>
      <c r="Y18">
        <f>'biodistribution with counts'!D76</f>
        <v>0.21180000000000021</v>
      </c>
      <c r="AD18" s="60" t="s">
        <v>20</v>
      </c>
      <c r="AE18" t="s">
        <v>50</v>
      </c>
      <c r="AF18">
        <f>'biodistribution with counts'!D24</f>
        <v>6.0499999999999332E-2</v>
      </c>
      <c r="AK18" s="62" t="s">
        <v>59</v>
      </c>
      <c r="AL18" s="40" t="s">
        <v>50</v>
      </c>
      <c r="AM18" s="40">
        <f>'biodistribution with counts'!D28</f>
        <v>0.38690000000000069</v>
      </c>
      <c r="AN18" s="40"/>
      <c r="AO18" s="40"/>
      <c r="AP18" s="40"/>
    </row>
    <row r="19" spans="1:65" x14ac:dyDescent="0.2">
      <c r="A19" t="s">
        <v>51</v>
      </c>
      <c r="F19">
        <v>0.80249999999999999</v>
      </c>
      <c r="H19" t="s">
        <v>51</v>
      </c>
      <c r="M19" s="80">
        <v>275.64352000000002</v>
      </c>
      <c r="O19" s="40" t="s">
        <v>51</v>
      </c>
      <c r="P19" s="40"/>
      <c r="Q19" s="40"/>
      <c r="R19" s="40"/>
      <c r="S19" s="40"/>
      <c r="T19" s="40">
        <v>21.486650000000001</v>
      </c>
      <c r="W19" t="s">
        <v>51</v>
      </c>
      <c r="AB19" t="s">
        <v>193</v>
      </c>
      <c r="AD19" t="s">
        <v>51</v>
      </c>
      <c r="AI19">
        <v>21.914239999999999</v>
      </c>
      <c r="AK19" s="40" t="s">
        <v>51</v>
      </c>
      <c r="AL19" s="40"/>
      <c r="AM19" s="40"/>
      <c r="AN19" s="40"/>
      <c r="AO19" s="40"/>
      <c r="AP19" s="40" t="s">
        <v>193</v>
      </c>
    </row>
    <row r="20" spans="1:65" x14ac:dyDescent="0.2">
      <c r="A20" t="s">
        <v>52</v>
      </c>
      <c r="B20" t="s">
        <v>53</v>
      </c>
      <c r="C20" t="s">
        <v>54</v>
      </c>
      <c r="D20" s="2" t="s">
        <v>35</v>
      </c>
      <c r="E20" s="2" t="s">
        <v>36</v>
      </c>
      <c r="F20" s="2" t="s">
        <v>37</v>
      </c>
      <c r="G20" s="2"/>
      <c r="H20" s="2" t="s">
        <v>52</v>
      </c>
      <c r="I20" s="2" t="s">
        <v>53</v>
      </c>
      <c r="J20" s="2" t="s">
        <v>54</v>
      </c>
      <c r="K20" s="2" t="s">
        <v>35</v>
      </c>
      <c r="L20" s="2" t="s">
        <v>36</v>
      </c>
      <c r="M20" s="2" t="s">
        <v>37</v>
      </c>
      <c r="N20" s="2"/>
      <c r="O20" s="65" t="s">
        <v>52</v>
      </c>
      <c r="P20" s="65" t="s">
        <v>53</v>
      </c>
      <c r="Q20" s="65" t="s">
        <v>54</v>
      </c>
      <c r="R20" s="2" t="s">
        <v>35</v>
      </c>
      <c r="S20" s="65" t="s">
        <v>36</v>
      </c>
      <c r="T20" s="65" t="s">
        <v>37</v>
      </c>
      <c r="U20" s="2"/>
      <c r="W20" t="s">
        <v>52</v>
      </c>
      <c r="X20" t="s">
        <v>53</v>
      </c>
      <c r="Y20" t="s">
        <v>54</v>
      </c>
      <c r="Z20" t="s">
        <v>35</v>
      </c>
      <c r="AA20" t="s">
        <v>36</v>
      </c>
      <c r="AB20" t="s">
        <v>37</v>
      </c>
      <c r="AD20" t="s">
        <v>52</v>
      </c>
      <c r="AE20" t="s">
        <v>53</v>
      </c>
      <c r="AF20" t="s">
        <v>54</v>
      </c>
      <c r="AG20" t="s">
        <v>35</v>
      </c>
      <c r="AH20" t="s">
        <v>36</v>
      </c>
      <c r="AI20" t="s">
        <v>37</v>
      </c>
      <c r="AK20" s="40" t="s">
        <v>52</v>
      </c>
      <c r="AL20" s="40" t="s">
        <v>53</v>
      </c>
      <c r="AM20" s="40" t="s">
        <v>54</v>
      </c>
      <c r="AN20" t="s">
        <v>35</v>
      </c>
      <c r="AO20" s="40" t="s">
        <v>36</v>
      </c>
      <c r="AP20" s="40" t="s">
        <v>37</v>
      </c>
      <c r="BF20" s="50"/>
      <c r="BG20" s="50"/>
      <c r="BH20" s="50"/>
      <c r="BI20" s="50"/>
      <c r="BJ20" s="50"/>
      <c r="BK20" s="50"/>
      <c r="BL20" s="50"/>
      <c r="BM20" s="50"/>
    </row>
    <row r="21" spans="1:65" x14ac:dyDescent="0.2">
      <c r="A21" s="50">
        <v>42976.502997685187</v>
      </c>
      <c r="B21" s="57">
        <f>(A21-$B$12)*24</f>
        <v>0.62194444454507902</v>
      </c>
      <c r="C21">
        <v>3.05</v>
      </c>
      <c r="D21" s="2">
        <v>17.38</v>
      </c>
      <c r="E21" s="32">
        <f>(C21/$B$5)/$C$18</f>
        <v>7.9677150994600335E-2</v>
      </c>
      <c r="F21" s="32">
        <f>(D21/$C$5)/$C$18</f>
        <v>0.42815945666938576</v>
      </c>
      <c r="G21" s="2"/>
      <c r="H21" s="64">
        <v>42976.510682870372</v>
      </c>
      <c r="I21" s="32">
        <f>(H21-$B$12)*24</f>
        <v>0.80638888897374272</v>
      </c>
      <c r="J21" s="2">
        <v>16300.94</v>
      </c>
      <c r="K21" s="2">
        <v>14814.24</v>
      </c>
      <c r="L21" s="32">
        <f>(J21/$B$5)/$J$18</f>
        <v>426.17758284220844</v>
      </c>
      <c r="M21" s="32">
        <f>(K21/$C$5)/$J$18</f>
        <v>365.24067807752931</v>
      </c>
      <c r="N21" s="2"/>
      <c r="O21" s="64">
        <v>42976.516087962962</v>
      </c>
      <c r="P21" s="32">
        <f>(O21-$B$12)*24</f>
        <v>0.93611111113568768</v>
      </c>
      <c r="Q21" s="2">
        <v>418.68</v>
      </c>
      <c r="R21" s="2">
        <v>1524.53</v>
      </c>
      <c r="S21" s="32">
        <f>(Q21/$B$5)/$Q$18</f>
        <v>2.9790817945140922</v>
      </c>
      <c r="T21" s="32">
        <f>(R21/$C$5)/$Q$18</f>
        <v>10.22958459374297</v>
      </c>
      <c r="U21" s="2"/>
      <c r="W21" s="50">
        <v>42976.505567129629</v>
      </c>
      <c r="X21" s="57">
        <f>(W21-$B$12)*24</f>
        <v>0.68361111113335937</v>
      </c>
      <c r="Y21">
        <v>15.03</v>
      </c>
      <c r="Z21">
        <v>0</v>
      </c>
      <c r="AA21" s="32">
        <f>(Y21/$B$7)/$Y$18</f>
        <v>0.18523442162586357</v>
      </c>
      <c r="AB21" s="32">
        <f>(Z21/$C$7)/$Y$18</f>
        <v>0</v>
      </c>
      <c r="AD21" s="50">
        <v>42976.508125</v>
      </c>
      <c r="AE21" s="57">
        <f>(AD21-$B$12)*24</f>
        <v>0.74500000005355105</v>
      </c>
      <c r="AF21">
        <v>507.99</v>
      </c>
      <c r="AG21">
        <v>391.62</v>
      </c>
      <c r="AH21" s="32">
        <f>(AF21/$B$7)/$AF$18</f>
        <v>21.91737090851581</v>
      </c>
      <c r="AI21" s="32">
        <f>(AG21/$C$7)/$AF$18</f>
        <v>25.40300234761504</v>
      </c>
      <c r="AJ21" s="50"/>
      <c r="AK21" s="50">
        <v>42976.51353009259</v>
      </c>
      <c r="AL21" s="57">
        <f>(AK21-$B$12)*24</f>
        <v>0.874722222215496</v>
      </c>
      <c r="AM21">
        <v>49.54</v>
      </c>
      <c r="AN21">
        <v>49.48</v>
      </c>
      <c r="AO21" s="32">
        <f>(AM21/$B$7)/$AM$18</f>
        <v>0.33423039434832913</v>
      </c>
      <c r="AP21" s="32">
        <f>(AN21/$C$7)/$AM$18</f>
        <v>0.50188766395240136</v>
      </c>
    </row>
    <row r="22" spans="1:65" x14ac:dyDescent="0.2">
      <c r="A22" s="50">
        <v>42976.51934027778</v>
      </c>
      <c r="B22" s="57">
        <f t="shared" ref="B22:B42" si="0">(A22-$B$12)*24</f>
        <v>1.0141666667768732</v>
      </c>
      <c r="C22">
        <v>13.02</v>
      </c>
      <c r="D22" s="2">
        <v>22.61</v>
      </c>
      <c r="E22" s="32">
        <f t="shared" ref="E22:E42" si="1">(C22/$B$5)/$C$18</f>
        <v>0.34013000195072018</v>
      </c>
      <c r="F22" s="32">
        <f t="shared" ref="F22:F42" si="2">(D22/$C$5)/$C$18</f>
        <v>0.55700145657622624</v>
      </c>
      <c r="G22" s="2"/>
      <c r="H22" s="64">
        <v>42976.527025462965</v>
      </c>
      <c r="I22" s="32">
        <f t="shared" ref="I22:I42" si="3">(H22-$B$12)*24</f>
        <v>1.1986111112055369</v>
      </c>
      <c r="J22" s="2">
        <v>16251.63</v>
      </c>
      <c r="K22" s="2">
        <v>15082.64</v>
      </c>
      <c r="L22" s="32">
        <f t="shared" ref="L22:L42" si="4">(J22/$B$5)/$J$18</f>
        <v>424.88840463469705</v>
      </c>
      <c r="M22" s="32">
        <f t="shared" ref="M22:M42" si="5">(K22/$C$5)/$J$18</f>
        <v>371.858000194358</v>
      </c>
      <c r="N22" s="2"/>
      <c r="O22" s="64">
        <v>42976.532569444447</v>
      </c>
      <c r="P22" s="32">
        <f t="shared" ref="P22:P42" si="6">(O22-$B$12)*24</f>
        <v>1.3316666667815298</v>
      </c>
      <c r="Q22" s="2">
        <v>334.11</v>
      </c>
      <c r="R22" s="2">
        <v>1159.3499999999999</v>
      </c>
      <c r="S22" s="32">
        <f t="shared" ref="S22:S42" si="7">(Q22/$B$5)/$Q$18</f>
        <v>2.3773311798153802</v>
      </c>
      <c r="T22" s="32">
        <f t="shared" ref="T22:T42" si="8">(R22/$C$5)/$Q$18</f>
        <v>7.7792295978143509</v>
      </c>
      <c r="U22" s="2"/>
      <c r="W22" s="50">
        <v>42976.521909722222</v>
      </c>
      <c r="X22" s="57">
        <f t="shared" ref="X22:X42" si="9">(W22-$B$12)*24</f>
        <v>1.0758333333651535</v>
      </c>
      <c r="Y22">
        <v>1.53</v>
      </c>
      <c r="Z22">
        <v>0.43</v>
      </c>
      <c r="AA22" s="32">
        <f t="shared" ref="AA22:AA42" si="10">(Y22/$B$7)/$Y$18</f>
        <v>1.8856198608620846E-2</v>
      </c>
      <c r="AB22" s="32">
        <f t="shared" ref="AB22:AB42" si="11">(Z22/$C$7)/$Y$18</f>
        <v>7.9674263891944801E-3</v>
      </c>
      <c r="AD22" s="50">
        <v>42976.524467592593</v>
      </c>
      <c r="AE22" s="57">
        <f t="shared" ref="AE22:AE42" si="12">(AD22-$B$12)*24</f>
        <v>1.1372222222853452</v>
      </c>
      <c r="AF22">
        <v>481.84</v>
      </c>
      <c r="AG22">
        <v>400.51</v>
      </c>
      <c r="AH22" s="32">
        <f t="shared" ref="AH22:AH42" si="13">(AF22/$B$7)/$AF$18</f>
        <v>20.789121830270787</v>
      </c>
      <c r="AI22" s="32">
        <f t="shared" ref="AI22:AI42" si="14">(AG22/$C$7)/$AF$18</f>
        <v>25.97966516072545</v>
      </c>
      <c r="AK22" s="50">
        <v>42976.530011574076</v>
      </c>
      <c r="AL22" s="57">
        <f t="shared" ref="AL22:AL42" si="15">(AK22-$B$12)*24</f>
        <v>1.2702777778613381</v>
      </c>
      <c r="AM22">
        <v>65.040000000000006</v>
      </c>
      <c r="AN22">
        <v>59.02</v>
      </c>
      <c r="AO22" s="32">
        <f t="shared" ref="AO22:AO42" si="16">(AM22/$B$7)/$AM$18</f>
        <v>0.43880389278190007</v>
      </c>
      <c r="AP22" s="32">
        <f t="shared" ref="AP22:AP42" si="17">(AN22/$C$7)/$AM$18</f>
        <v>0.59865420223263399</v>
      </c>
    </row>
    <row r="23" spans="1:65" x14ac:dyDescent="0.2">
      <c r="A23" s="50">
        <v>42976.535694444443</v>
      </c>
      <c r="B23" s="57">
        <f t="shared" si="0"/>
        <v>1.406666666676756</v>
      </c>
      <c r="C23">
        <v>16.53</v>
      </c>
      <c r="D23" s="2">
        <v>7.47</v>
      </c>
      <c r="E23" s="32">
        <f t="shared" si="1"/>
        <v>0.43182403473467013</v>
      </c>
      <c r="F23" s="32">
        <f t="shared" si="2"/>
        <v>0.18402480675030561</v>
      </c>
      <c r="G23" s="2"/>
      <c r="H23" s="64">
        <v>42976.543379629627</v>
      </c>
      <c r="I23" s="32">
        <f t="shared" si="3"/>
        <v>1.5911111111054197</v>
      </c>
      <c r="J23" s="2">
        <v>16424.57</v>
      </c>
      <c r="K23" s="2">
        <v>15771.87</v>
      </c>
      <c r="L23" s="32">
        <f t="shared" si="4"/>
        <v>429.4098096074614</v>
      </c>
      <c r="M23" s="32">
        <f t="shared" si="5"/>
        <v>388.85076071068397</v>
      </c>
      <c r="N23" s="2"/>
      <c r="O23" s="64">
        <v>42976.549062500002</v>
      </c>
      <c r="P23" s="32">
        <f t="shared" si="6"/>
        <v>1.7275000000954606</v>
      </c>
      <c r="Q23" s="2">
        <v>275.14</v>
      </c>
      <c r="R23" s="2">
        <v>893.67</v>
      </c>
      <c r="S23" s="32">
        <f t="shared" si="7"/>
        <v>1.9577351794750342</v>
      </c>
      <c r="T23" s="32">
        <f t="shared" si="8"/>
        <v>5.9965188378649685</v>
      </c>
      <c r="U23" s="2"/>
      <c r="W23" s="50">
        <v>42976.538263888891</v>
      </c>
      <c r="X23" s="57">
        <f t="shared" si="9"/>
        <v>1.4683333334396593</v>
      </c>
      <c r="Y23">
        <v>1.04</v>
      </c>
      <c r="Z23">
        <v>2.56</v>
      </c>
      <c r="AA23" s="32">
        <f t="shared" si="10"/>
        <v>1.2817285328735738E-2</v>
      </c>
      <c r="AB23" s="32">
        <f t="shared" si="11"/>
        <v>4.743398036357644E-2</v>
      </c>
      <c r="AD23" s="50">
        <v>42976.540821759256</v>
      </c>
      <c r="AE23" s="57">
        <f t="shared" si="12"/>
        <v>1.529722222185228</v>
      </c>
      <c r="AF23">
        <v>493.03</v>
      </c>
      <c r="AG23">
        <v>411</v>
      </c>
      <c r="AH23" s="32">
        <f t="shared" si="13"/>
        <v>21.27191751614313</v>
      </c>
      <c r="AI23" s="32">
        <f t="shared" si="14"/>
        <v>26.660114306904095</v>
      </c>
      <c r="AK23" s="50">
        <v>42976.54650462963</v>
      </c>
      <c r="AL23" s="57">
        <f t="shared" si="15"/>
        <v>1.6661111111752689</v>
      </c>
      <c r="AM23">
        <v>53.54</v>
      </c>
      <c r="AN23">
        <v>75.78</v>
      </c>
      <c r="AO23" s="32">
        <f t="shared" si="16"/>
        <v>0.36121710362150872</v>
      </c>
      <c r="AP23" s="32">
        <f t="shared" si="17"/>
        <v>0.76865495501845138</v>
      </c>
      <c r="BF23" s="50"/>
      <c r="BG23" s="50"/>
      <c r="BH23" s="50"/>
      <c r="BI23" s="50"/>
      <c r="BJ23" s="50"/>
      <c r="BK23" s="50"/>
      <c r="BL23" s="50"/>
      <c r="BM23" s="50"/>
    </row>
    <row r="24" spans="1:65" x14ac:dyDescent="0.2">
      <c r="A24" s="50">
        <v>42976.552187499998</v>
      </c>
      <c r="B24" s="57">
        <f t="shared" si="0"/>
        <v>1.8024999999906868</v>
      </c>
      <c r="C24">
        <v>2.5299999999999998</v>
      </c>
      <c r="D24" s="2">
        <v>6.46</v>
      </c>
      <c r="E24" s="32">
        <f t="shared" si="1"/>
        <v>6.609284984142258E-2</v>
      </c>
      <c r="F24" s="32">
        <f t="shared" si="2"/>
        <v>0.15914327330749323</v>
      </c>
      <c r="G24" s="2"/>
      <c r="H24" s="64">
        <v>42976.559872685182</v>
      </c>
      <c r="I24" s="32">
        <f t="shared" si="3"/>
        <v>1.9869444444193505</v>
      </c>
      <c r="J24" s="2">
        <v>16640.27</v>
      </c>
      <c r="K24" s="2">
        <v>15904.89</v>
      </c>
      <c r="L24" s="32">
        <f t="shared" si="4"/>
        <v>435.04914725419002</v>
      </c>
      <c r="M24" s="32">
        <f t="shared" si="5"/>
        <v>392.13032922029851</v>
      </c>
      <c r="N24" s="2"/>
      <c r="O24" s="64">
        <v>42976.565567129626</v>
      </c>
      <c r="P24" s="32">
        <f t="shared" si="6"/>
        <v>2.12361111107748</v>
      </c>
      <c r="Q24" s="2">
        <v>248.15</v>
      </c>
      <c r="R24" s="2">
        <v>615.45000000000005</v>
      </c>
      <c r="S24" s="32">
        <f t="shared" si="7"/>
        <v>1.7656901387901787</v>
      </c>
      <c r="T24" s="32">
        <f t="shared" si="8"/>
        <v>4.1296647742052377</v>
      </c>
      <c r="U24" s="2"/>
      <c r="W24" s="50">
        <v>42976.554745370369</v>
      </c>
      <c r="X24" s="57">
        <f t="shared" si="9"/>
        <v>1.8638888889108784</v>
      </c>
      <c r="Y24">
        <v>13.53</v>
      </c>
      <c r="Z24">
        <v>0</v>
      </c>
      <c r="AA24" s="32">
        <f t="shared" si="10"/>
        <v>0.16674795240172549</v>
      </c>
      <c r="AB24" s="32">
        <f t="shared" si="11"/>
        <v>0</v>
      </c>
      <c r="AD24" s="50">
        <v>42976.557314814818</v>
      </c>
      <c r="AE24" s="57">
        <f t="shared" si="12"/>
        <v>1.9255555556737818</v>
      </c>
      <c r="AF24">
        <v>533.42999999999995</v>
      </c>
      <c r="AG24">
        <v>412.61</v>
      </c>
      <c r="AH24" s="32">
        <f t="shared" si="13"/>
        <v>23.014986837791273</v>
      </c>
      <c r="AI24" s="32">
        <f t="shared" si="14"/>
        <v>26.764549304554013</v>
      </c>
      <c r="AK24" s="50">
        <v>42976.563009259262</v>
      </c>
      <c r="AL24" s="57">
        <f t="shared" si="15"/>
        <v>2.0622222223319113</v>
      </c>
      <c r="AM24">
        <v>53.52</v>
      </c>
      <c r="AN24">
        <v>65.08</v>
      </c>
      <c r="AO24" s="32">
        <f t="shared" si="16"/>
        <v>0.36108217007514287</v>
      </c>
      <c r="AP24" s="32">
        <f t="shared" si="17"/>
        <v>0.66012225485089493</v>
      </c>
    </row>
    <row r="25" spans="1:65" x14ac:dyDescent="0.2">
      <c r="A25" s="50">
        <v>42976.568692129629</v>
      </c>
      <c r="B25" s="57">
        <f t="shared" si="0"/>
        <v>2.1986111111473292</v>
      </c>
      <c r="C25">
        <v>24.52</v>
      </c>
      <c r="D25" s="2">
        <v>7.09</v>
      </c>
      <c r="E25" s="32">
        <f t="shared" si="1"/>
        <v>0.6405520466844592</v>
      </c>
      <c r="F25" s="32">
        <f t="shared" si="2"/>
        <v>0.17466343773221776</v>
      </c>
      <c r="G25" s="2"/>
      <c r="H25" s="64">
        <v>42976.576377314814</v>
      </c>
      <c r="I25" s="32">
        <f t="shared" si="3"/>
        <v>2.3830555555759929</v>
      </c>
      <c r="J25" s="2">
        <v>16560.32</v>
      </c>
      <c r="K25" s="2">
        <v>16233.43</v>
      </c>
      <c r="L25" s="32">
        <f t="shared" si="4"/>
        <v>432.95890597066676</v>
      </c>
      <c r="M25" s="32">
        <f t="shared" si="5"/>
        <v>400.23038513782052</v>
      </c>
      <c r="N25" s="2"/>
      <c r="O25" s="64">
        <v>42976.582060185188</v>
      </c>
      <c r="P25" s="32">
        <f t="shared" si="6"/>
        <v>2.5194444445660338</v>
      </c>
      <c r="Q25" s="2">
        <v>236.63</v>
      </c>
      <c r="R25" s="2">
        <v>523.80999999999995</v>
      </c>
      <c r="S25" s="32">
        <f t="shared" si="7"/>
        <v>1.6837205623289138</v>
      </c>
      <c r="T25" s="32">
        <f t="shared" si="8"/>
        <v>3.5147610778721998</v>
      </c>
      <c r="U25" s="2"/>
      <c r="W25" s="50">
        <v>42976.571250000001</v>
      </c>
      <c r="X25" s="57">
        <f t="shared" si="9"/>
        <v>2.2600000000675209</v>
      </c>
      <c r="Y25">
        <v>17.53</v>
      </c>
      <c r="Z25">
        <v>3.22</v>
      </c>
      <c r="AA25" s="32">
        <f t="shared" si="10"/>
        <v>0.21604520366609375</v>
      </c>
      <c r="AB25" s="32">
        <f t="shared" si="11"/>
        <v>5.9663053426061E-2</v>
      </c>
      <c r="AD25" s="50">
        <v>42976.573819444442</v>
      </c>
      <c r="AE25" s="57">
        <f t="shared" si="12"/>
        <v>2.3216666666558012</v>
      </c>
      <c r="AF25">
        <v>520.33000000000004</v>
      </c>
      <c r="AG25">
        <v>434.33</v>
      </c>
      <c r="AH25" s="32">
        <f t="shared" si="13"/>
        <v>22.449783666662793</v>
      </c>
      <c r="AI25" s="32">
        <f t="shared" si="14"/>
        <v>28.173448775955364</v>
      </c>
      <c r="AK25" s="50">
        <v>42976.57949074074</v>
      </c>
      <c r="AL25" s="57">
        <f t="shared" si="15"/>
        <v>2.4577777778031304</v>
      </c>
      <c r="AM25">
        <v>79.55</v>
      </c>
      <c r="AN25">
        <v>47.72</v>
      </c>
      <c r="AO25" s="32">
        <f t="shared" si="16"/>
        <v>0.53669818067035902</v>
      </c>
      <c r="AP25" s="32">
        <f t="shared" si="17"/>
        <v>0.48403555626128925</v>
      </c>
    </row>
    <row r="26" spans="1:65" x14ac:dyDescent="0.2">
      <c r="A26" s="50">
        <v>42976.585185185184</v>
      </c>
      <c r="B26" s="57">
        <f t="shared" si="0"/>
        <v>2.59444444446126</v>
      </c>
      <c r="C26">
        <v>13.02</v>
      </c>
      <c r="D26" s="2">
        <v>4.45</v>
      </c>
      <c r="E26" s="32">
        <f t="shared" si="1"/>
        <v>0.34013000195072018</v>
      </c>
      <c r="F26" s="32">
        <f t="shared" si="2"/>
        <v>0.10962655823813387</v>
      </c>
      <c r="G26" s="2"/>
      <c r="H26" s="64">
        <v>42976.592870370368</v>
      </c>
      <c r="I26" s="32">
        <f t="shared" si="3"/>
        <v>2.7788888888899237</v>
      </c>
      <c r="J26" s="2">
        <v>16484.25</v>
      </c>
      <c r="K26" s="2">
        <v>15942.95</v>
      </c>
      <c r="L26" s="32">
        <f t="shared" si="4"/>
        <v>430.97010478945845</v>
      </c>
      <c r="M26" s="32">
        <f t="shared" si="5"/>
        <v>393.06868719260297</v>
      </c>
      <c r="N26" s="2"/>
      <c r="O26" s="64">
        <v>42976.598553240743</v>
      </c>
      <c r="P26" s="32">
        <f t="shared" si="6"/>
        <v>2.9152777778799646</v>
      </c>
      <c r="Q26" s="2">
        <v>221.06</v>
      </c>
      <c r="R26" s="2">
        <v>423.74</v>
      </c>
      <c r="S26" s="32">
        <f t="shared" si="7"/>
        <v>1.5729335566429858</v>
      </c>
      <c r="T26" s="32">
        <f t="shared" si="8"/>
        <v>2.843292146269766</v>
      </c>
      <c r="U26" s="2"/>
      <c r="W26" s="50">
        <v>42976.587743055556</v>
      </c>
      <c r="X26" s="57">
        <f t="shared" si="9"/>
        <v>2.6558333333814517</v>
      </c>
      <c r="Y26">
        <v>16.04</v>
      </c>
      <c r="Z26">
        <v>0</v>
      </c>
      <c r="AA26" s="32">
        <f t="shared" si="10"/>
        <v>0.19768197757011657</v>
      </c>
      <c r="AB26" s="32">
        <f t="shared" si="11"/>
        <v>0</v>
      </c>
      <c r="AD26" s="50">
        <v>42976.590300925927</v>
      </c>
      <c r="AE26" s="57">
        <f t="shared" si="12"/>
        <v>2.7172222223016433</v>
      </c>
      <c r="AF26">
        <v>469.96</v>
      </c>
      <c r="AG26">
        <v>452.27</v>
      </c>
      <c r="AH26" s="32">
        <f t="shared" si="13"/>
        <v>20.27655590103366</v>
      </c>
      <c r="AI26" s="32">
        <f t="shared" si="14"/>
        <v>29.337153035483006</v>
      </c>
      <c r="AK26" s="50">
        <v>42976.595995370371</v>
      </c>
      <c r="AL26" s="57">
        <f t="shared" si="15"/>
        <v>2.8538888889597729</v>
      </c>
      <c r="AM26">
        <v>59.57</v>
      </c>
      <c r="AN26">
        <v>63.04</v>
      </c>
      <c r="AO26" s="32">
        <f t="shared" si="16"/>
        <v>0.40189956785082698</v>
      </c>
      <c r="AP26" s="32">
        <f t="shared" si="17"/>
        <v>0.63943003911801499</v>
      </c>
      <c r="BF26" s="50"/>
      <c r="BG26" s="50"/>
      <c r="BH26" s="50"/>
      <c r="BI26" s="50"/>
      <c r="BJ26" s="50"/>
      <c r="BK26" s="50"/>
      <c r="BL26" s="50"/>
      <c r="BM26" s="50"/>
    </row>
    <row r="27" spans="1:65" x14ac:dyDescent="0.2">
      <c r="A27" s="50">
        <v>42976.601701388892</v>
      </c>
      <c r="B27" s="57">
        <f t="shared" si="0"/>
        <v>2.9908333334606141</v>
      </c>
      <c r="C27">
        <v>15.52</v>
      </c>
      <c r="D27" s="2">
        <v>4.4400000000000004</v>
      </c>
      <c r="E27" s="32">
        <f t="shared" si="1"/>
        <v>0.40543914211022863</v>
      </c>
      <c r="F27" s="32">
        <f t="shared" si="2"/>
        <v>0.10938020642186841</v>
      </c>
      <c r="G27" s="2"/>
      <c r="H27" s="64">
        <v>42976.609386574077</v>
      </c>
      <c r="I27" s="32">
        <f t="shared" si="3"/>
        <v>3.1752777778892778</v>
      </c>
      <c r="J27" s="2">
        <v>16517.439999999999</v>
      </c>
      <c r="K27" s="2">
        <v>16192.52</v>
      </c>
      <c r="L27" s="32">
        <f t="shared" si="4"/>
        <v>431.83783597395035</v>
      </c>
      <c r="M27" s="32">
        <f t="shared" si="5"/>
        <v>399.22176126375399</v>
      </c>
      <c r="N27" s="2"/>
      <c r="O27" s="64">
        <v>42976.614918981482</v>
      </c>
      <c r="P27" s="32">
        <f t="shared" si="6"/>
        <v>3.308055555622559</v>
      </c>
      <c r="Q27" s="2">
        <v>222.61</v>
      </c>
      <c r="R27" s="2">
        <v>350.97</v>
      </c>
      <c r="S27" s="32">
        <f t="shared" si="7"/>
        <v>1.583962449309215</v>
      </c>
      <c r="T27" s="32">
        <f t="shared" si="8"/>
        <v>2.3550060050415347</v>
      </c>
      <c r="U27" s="2"/>
      <c r="W27" s="50">
        <v>42976.604259259257</v>
      </c>
      <c r="X27" s="57">
        <f t="shared" si="9"/>
        <v>3.0522222222061828</v>
      </c>
      <c r="Y27">
        <v>5.03</v>
      </c>
      <c r="Z27">
        <v>0.02</v>
      </c>
      <c r="AA27" s="32">
        <f t="shared" si="10"/>
        <v>6.1991293464943038E-2</v>
      </c>
      <c r="AB27" s="32">
        <f t="shared" si="11"/>
        <v>3.7057797159044094E-4</v>
      </c>
      <c r="AD27" s="50">
        <v>42976.606817129628</v>
      </c>
      <c r="AE27" s="57">
        <f t="shared" si="12"/>
        <v>3.1136111111263745</v>
      </c>
      <c r="AF27">
        <v>501.49</v>
      </c>
      <c r="AG27">
        <v>438.04</v>
      </c>
      <c r="AH27" s="32">
        <f t="shared" si="13"/>
        <v>21.636926586963508</v>
      </c>
      <c r="AI27" s="32">
        <f t="shared" si="14"/>
        <v>28.41410333575735</v>
      </c>
      <c r="AK27" s="50">
        <v>42976.612361111111</v>
      </c>
      <c r="AL27" s="57">
        <f t="shared" si="15"/>
        <v>3.2466666667023674</v>
      </c>
      <c r="AM27">
        <v>45.52</v>
      </c>
      <c r="AN27">
        <v>48.34</v>
      </c>
      <c r="AO27" s="32">
        <f t="shared" si="16"/>
        <v>0.3071087515287837</v>
      </c>
      <c r="AP27" s="32">
        <f t="shared" si="17"/>
        <v>0.49032436692520381</v>
      </c>
    </row>
    <row r="28" spans="1:65" x14ac:dyDescent="0.2">
      <c r="A28" s="50">
        <v>42976.618055555555</v>
      </c>
      <c r="B28" s="57">
        <f t="shared" si="0"/>
        <v>3.3833333333604969</v>
      </c>
      <c r="C28">
        <v>22.53</v>
      </c>
      <c r="D28" s="2">
        <v>2.04</v>
      </c>
      <c r="E28" s="32">
        <f t="shared" si="1"/>
        <v>0.58856597111749054</v>
      </c>
      <c r="F28" s="32">
        <f t="shared" si="2"/>
        <v>5.0255770518155753E-2</v>
      </c>
      <c r="G28" s="2"/>
      <c r="H28" s="64">
        <v>42976.625740740739</v>
      </c>
      <c r="I28" s="32">
        <f t="shared" si="3"/>
        <v>3.5677777777891606</v>
      </c>
      <c r="J28" s="2">
        <v>16261.65</v>
      </c>
      <c r="K28" s="2">
        <v>16057.19</v>
      </c>
      <c r="L28" s="32">
        <f t="shared" si="4"/>
        <v>425.15037108448951</v>
      </c>
      <c r="M28" s="32">
        <f t="shared" si="5"/>
        <v>395.8852403916585</v>
      </c>
      <c r="N28" s="2"/>
      <c r="O28" s="64">
        <v>42976.631412037037</v>
      </c>
      <c r="P28" s="32">
        <f t="shared" si="6"/>
        <v>3.7038888889364898</v>
      </c>
      <c r="Q28" s="2">
        <v>215.13</v>
      </c>
      <c r="R28" s="2">
        <v>350.67</v>
      </c>
      <c r="S28" s="32">
        <f t="shared" si="7"/>
        <v>1.5307391479263797</v>
      </c>
      <c r="T28" s="32">
        <f t="shared" si="8"/>
        <v>2.3529930073451149</v>
      </c>
      <c r="U28" s="2"/>
      <c r="W28" s="50">
        <v>42976.620613425926</v>
      </c>
      <c r="X28" s="57">
        <f t="shared" si="9"/>
        <v>3.4447222222806886</v>
      </c>
      <c r="Y28">
        <v>25.02</v>
      </c>
      <c r="Z28">
        <v>2.56</v>
      </c>
      <c r="AA28" s="32">
        <f t="shared" si="10"/>
        <v>0.30835430665862323</v>
      </c>
      <c r="AB28" s="32">
        <f t="shared" si="11"/>
        <v>4.743398036357644E-2</v>
      </c>
      <c r="AD28" s="50">
        <v>42976.623171296298</v>
      </c>
      <c r="AE28" s="57">
        <f t="shared" si="12"/>
        <v>3.5061111112008803</v>
      </c>
      <c r="AF28">
        <v>528.54</v>
      </c>
      <c r="AG28">
        <v>459.49</v>
      </c>
      <c r="AH28" s="32">
        <f t="shared" si="13"/>
        <v>22.804006417423462</v>
      </c>
      <c r="AI28" s="32">
        <f t="shared" si="14"/>
        <v>29.805488863453437</v>
      </c>
      <c r="AK28" s="50">
        <v>42976.628854166665</v>
      </c>
      <c r="AL28" s="57">
        <f t="shared" si="15"/>
        <v>3.6425000000162981</v>
      </c>
      <c r="AM28">
        <v>77.540000000000006</v>
      </c>
      <c r="AN28">
        <v>48.99</v>
      </c>
      <c r="AO28" s="32">
        <f t="shared" si="16"/>
        <v>0.52313735926058624</v>
      </c>
      <c r="AP28" s="32">
        <f t="shared" si="17"/>
        <v>0.49691747487930765</v>
      </c>
    </row>
    <row r="29" spans="1:65" x14ac:dyDescent="0.2">
      <c r="A29" s="50">
        <v>42976.634548611109</v>
      </c>
      <c r="B29" s="57">
        <f t="shared" si="0"/>
        <v>3.7791666666744277</v>
      </c>
      <c r="C29">
        <v>17.510000000000002</v>
      </c>
      <c r="D29" s="2">
        <v>4.4400000000000004</v>
      </c>
      <c r="E29" s="32">
        <f t="shared" si="1"/>
        <v>0.45742521767719746</v>
      </c>
      <c r="F29" s="32">
        <f t="shared" si="2"/>
        <v>0.10938020642186841</v>
      </c>
      <c r="G29" s="2"/>
      <c r="H29" s="64">
        <v>42976.642222222225</v>
      </c>
      <c r="I29" s="32">
        <f t="shared" si="3"/>
        <v>3.9633333334350027</v>
      </c>
      <c r="J29" s="2">
        <v>16654.830000000002</v>
      </c>
      <c r="K29" s="2">
        <v>16003.87</v>
      </c>
      <c r="L29" s="32">
        <f t="shared" si="4"/>
        <v>435.42980908143329</v>
      </c>
      <c r="M29" s="32">
        <f t="shared" si="5"/>
        <v>394.57065166114694</v>
      </c>
      <c r="N29" s="2"/>
      <c r="O29" s="64">
        <v>42976.647905092592</v>
      </c>
      <c r="P29" s="32">
        <f t="shared" si="6"/>
        <v>4.0997222222504206</v>
      </c>
      <c r="Q29" s="2">
        <v>191.07</v>
      </c>
      <c r="R29" s="2">
        <v>262.10000000000002</v>
      </c>
      <c r="S29" s="32">
        <f t="shared" si="7"/>
        <v>1.359542272088009</v>
      </c>
      <c r="T29" s="32">
        <f t="shared" si="8"/>
        <v>1.7586889874387732</v>
      </c>
      <c r="U29" s="2"/>
      <c r="W29" s="50">
        <v>42976.637106481481</v>
      </c>
      <c r="X29" s="57">
        <f t="shared" si="9"/>
        <v>3.8405555555946194</v>
      </c>
      <c r="Y29">
        <v>21.51</v>
      </c>
      <c r="Z29">
        <v>2.15</v>
      </c>
      <c r="AA29" s="32">
        <f t="shared" si="10"/>
        <v>0.26509596867414015</v>
      </c>
      <c r="AB29" s="32">
        <f t="shared" si="11"/>
        <v>3.9837131945972402E-2</v>
      </c>
      <c r="AD29" s="50">
        <v>42976.639664351853</v>
      </c>
      <c r="AE29" s="57">
        <f t="shared" si="12"/>
        <v>3.901944444514811</v>
      </c>
      <c r="AF29">
        <v>510.98</v>
      </c>
      <c r="AG29">
        <v>480.71</v>
      </c>
      <c r="AH29" s="32">
        <f t="shared" si="13"/>
        <v>22.046375296429868</v>
      </c>
      <c r="AI29" s="32">
        <f t="shared" si="14"/>
        <v>31.181955105770967</v>
      </c>
      <c r="AK29" s="50">
        <v>42976.64534722222</v>
      </c>
      <c r="AL29" s="57">
        <f t="shared" si="15"/>
        <v>4.0383333333302289</v>
      </c>
      <c r="AM29">
        <v>59.06</v>
      </c>
      <c r="AN29">
        <v>45.17</v>
      </c>
      <c r="AO29" s="32">
        <f t="shared" si="16"/>
        <v>0.39845876241849654</v>
      </c>
      <c r="AP29" s="32">
        <f t="shared" si="17"/>
        <v>0.45817028659518938</v>
      </c>
      <c r="BF29" s="50"/>
      <c r="BG29" s="50"/>
      <c r="BH29" s="50"/>
      <c r="BI29" s="50"/>
      <c r="BJ29" s="50"/>
      <c r="BK29" s="50"/>
      <c r="BL29" s="50"/>
      <c r="BM29" s="50"/>
    </row>
    <row r="30" spans="1:65" x14ac:dyDescent="0.2">
      <c r="A30" s="50">
        <v>42976.651041666664</v>
      </c>
      <c r="B30" s="57">
        <f t="shared" si="0"/>
        <v>4.1749999999883585</v>
      </c>
      <c r="C30">
        <v>14.02</v>
      </c>
      <c r="D30" s="2">
        <v>2.4300000000000002</v>
      </c>
      <c r="E30" s="32">
        <f t="shared" si="1"/>
        <v>0.36625365801452359</v>
      </c>
      <c r="F30" s="32">
        <f t="shared" si="2"/>
        <v>5.9863491352509061E-2</v>
      </c>
      <c r="G30" s="2"/>
      <c r="H30" s="64">
        <v>42976.658715277779</v>
      </c>
      <c r="I30" s="32">
        <f t="shared" si="3"/>
        <v>4.3591666667489335</v>
      </c>
      <c r="J30" s="2">
        <v>16530.8</v>
      </c>
      <c r="K30" s="2">
        <v>16098.61</v>
      </c>
      <c r="L30" s="32">
        <f t="shared" si="4"/>
        <v>432.1871245736736</v>
      </c>
      <c r="M30" s="32">
        <f t="shared" si="5"/>
        <v>396.90643816393515</v>
      </c>
      <c r="N30" s="2"/>
      <c r="O30" s="64">
        <v>42976.664409722223</v>
      </c>
      <c r="P30" s="32">
        <f t="shared" si="6"/>
        <v>4.495833333407063</v>
      </c>
      <c r="Q30" s="2">
        <v>214.64</v>
      </c>
      <c r="R30" s="2">
        <v>266.29000000000002</v>
      </c>
      <c r="S30" s="32">
        <f t="shared" si="7"/>
        <v>1.5272525947609266</v>
      </c>
      <c r="T30" s="32">
        <f t="shared" si="8"/>
        <v>1.7868038552654364</v>
      </c>
      <c r="U30" s="2"/>
      <c r="W30" s="50">
        <v>42976.653599537036</v>
      </c>
      <c r="X30" s="57">
        <f t="shared" si="9"/>
        <v>4.2363888889085501</v>
      </c>
      <c r="Y30">
        <v>6.53</v>
      </c>
      <c r="Z30">
        <v>0</v>
      </c>
      <c r="AA30" s="32">
        <f t="shared" si="10"/>
        <v>8.047776268908112E-2</v>
      </c>
      <c r="AB30" s="32">
        <f t="shared" si="11"/>
        <v>0</v>
      </c>
      <c r="AD30" s="50">
        <v>42976.656157407408</v>
      </c>
      <c r="AE30" s="57">
        <f t="shared" si="12"/>
        <v>4.2977777778287418</v>
      </c>
      <c r="AF30">
        <v>504.46</v>
      </c>
      <c r="AG30">
        <v>425.65</v>
      </c>
      <c r="AH30" s="32">
        <f t="shared" si="13"/>
        <v>21.76506806927279</v>
      </c>
      <c r="AI30" s="32">
        <f t="shared" si="14"/>
        <v>27.610407919060165</v>
      </c>
      <c r="AK30" s="50">
        <v>42976.661851851852</v>
      </c>
      <c r="AL30" s="57">
        <f t="shared" si="15"/>
        <v>4.4344444444868714</v>
      </c>
      <c r="AM30">
        <v>45.52</v>
      </c>
      <c r="AN30">
        <v>66.36</v>
      </c>
      <c r="AO30" s="32">
        <f t="shared" si="16"/>
        <v>0.3071087515287837</v>
      </c>
      <c r="AP30" s="32">
        <f t="shared" si="17"/>
        <v>0.6731056058989765</v>
      </c>
    </row>
    <row r="31" spans="1:65" x14ac:dyDescent="0.2">
      <c r="A31" s="50">
        <v>42976.667557870373</v>
      </c>
      <c r="B31" s="57">
        <f t="shared" si="0"/>
        <v>4.5713888889877126</v>
      </c>
      <c r="C31">
        <v>0</v>
      </c>
      <c r="D31" s="2">
        <v>0</v>
      </c>
      <c r="E31" s="32">
        <f t="shared" si="1"/>
        <v>0</v>
      </c>
      <c r="F31" s="32">
        <f t="shared" si="2"/>
        <v>0</v>
      </c>
      <c r="G31" s="2"/>
      <c r="H31" s="64">
        <v>42976.675243055557</v>
      </c>
      <c r="I31" s="32">
        <f t="shared" si="3"/>
        <v>4.7558333334163763</v>
      </c>
      <c r="J31" s="2">
        <v>16566.259999999998</v>
      </c>
      <c r="K31" s="2">
        <v>15944.3</v>
      </c>
      <c r="L31" s="32">
        <f t="shared" si="4"/>
        <v>433.11420344689094</v>
      </c>
      <c r="M31" s="32">
        <f t="shared" si="5"/>
        <v>393.10197104080601</v>
      </c>
      <c r="N31" s="2"/>
      <c r="O31" s="64">
        <v>42976.680787037039</v>
      </c>
      <c r="P31" s="32">
        <f t="shared" si="6"/>
        <v>4.8888888889923692</v>
      </c>
      <c r="Q31" s="2">
        <v>193.11</v>
      </c>
      <c r="R31" s="2">
        <v>227.79</v>
      </c>
      <c r="S31" s="32">
        <f t="shared" si="7"/>
        <v>1.3740577179196913</v>
      </c>
      <c r="T31" s="32">
        <f t="shared" si="8"/>
        <v>1.5284691508915609</v>
      </c>
      <c r="U31" s="2"/>
      <c r="W31" s="50">
        <v>42976.670115740744</v>
      </c>
      <c r="X31" s="57">
        <f t="shared" si="9"/>
        <v>4.6327777779079042</v>
      </c>
      <c r="Y31">
        <v>6.52</v>
      </c>
      <c r="Z31">
        <v>0</v>
      </c>
      <c r="AA31" s="32">
        <f t="shared" si="10"/>
        <v>8.0354519560920198E-2</v>
      </c>
      <c r="AB31" s="32">
        <f t="shared" si="11"/>
        <v>0</v>
      </c>
      <c r="AD31" s="50">
        <v>42976.672673611109</v>
      </c>
      <c r="AE31" s="57">
        <f t="shared" si="12"/>
        <v>4.6941666666534729</v>
      </c>
      <c r="AF31">
        <v>528.48</v>
      </c>
      <c r="AG31">
        <v>411.01</v>
      </c>
      <c r="AH31" s="32">
        <f t="shared" si="13"/>
        <v>22.801417700609136</v>
      </c>
      <c r="AI31" s="32">
        <f t="shared" si="14"/>
        <v>26.66076297148577</v>
      </c>
      <c r="AK31" s="50">
        <v>42976.678217592591</v>
      </c>
      <c r="AL31" s="57">
        <f t="shared" si="15"/>
        <v>4.8272222222294658</v>
      </c>
      <c r="AM31">
        <v>55.54</v>
      </c>
      <c r="AN31">
        <v>57.76</v>
      </c>
      <c r="AO31" s="32">
        <f t="shared" si="16"/>
        <v>0.37471045825809851</v>
      </c>
      <c r="AP31" s="32">
        <f t="shared" si="17"/>
        <v>0.58587371604467875</v>
      </c>
    </row>
    <row r="32" spans="1:65" x14ac:dyDescent="0.2">
      <c r="A32" s="50">
        <v>42976.683912037035</v>
      </c>
      <c r="B32" s="57">
        <f t="shared" si="0"/>
        <v>4.9638888888875954</v>
      </c>
      <c r="C32">
        <v>0</v>
      </c>
      <c r="D32" s="2">
        <v>0.41</v>
      </c>
      <c r="E32" s="32">
        <f t="shared" si="1"/>
        <v>0</v>
      </c>
      <c r="F32" s="32">
        <f t="shared" si="2"/>
        <v>1.0100424466884243E-2</v>
      </c>
      <c r="G32" s="2"/>
      <c r="H32" s="64">
        <v>42976.69159722222</v>
      </c>
      <c r="I32" s="32">
        <f t="shared" si="3"/>
        <v>5.1483333333162591</v>
      </c>
      <c r="J32" s="2">
        <v>16617.48</v>
      </c>
      <c r="K32" s="2">
        <v>16053.01</v>
      </c>
      <c r="L32" s="32">
        <f t="shared" si="4"/>
        <v>434.45331737487174</v>
      </c>
      <c r="M32" s="32">
        <f t="shared" si="5"/>
        <v>395.78218373574066</v>
      </c>
      <c r="N32" s="2"/>
      <c r="O32" s="64">
        <v>42976.697280092594</v>
      </c>
      <c r="P32" s="32">
        <f t="shared" si="6"/>
        <v>5.2847222223063</v>
      </c>
      <c r="Q32" s="2">
        <v>224.55</v>
      </c>
      <c r="R32" s="2">
        <v>212.24</v>
      </c>
      <c r="S32" s="32">
        <f t="shared" si="7"/>
        <v>1.5977663536785598</v>
      </c>
      <c r="T32" s="32">
        <f t="shared" si="8"/>
        <v>1.4241287702938008</v>
      </c>
      <c r="U32" s="2"/>
      <c r="W32" s="50">
        <v>42976.686469907407</v>
      </c>
      <c r="X32" s="57">
        <f t="shared" si="9"/>
        <v>5.0252777778077871</v>
      </c>
      <c r="Y32">
        <v>7.03</v>
      </c>
      <c r="Z32">
        <v>0</v>
      </c>
      <c r="AA32" s="32">
        <f t="shared" si="10"/>
        <v>8.6639919097127149E-2</v>
      </c>
      <c r="AB32" s="32">
        <f t="shared" si="11"/>
        <v>0</v>
      </c>
      <c r="AD32" s="50">
        <v>42976.689027777778</v>
      </c>
      <c r="AE32" s="57">
        <f t="shared" si="12"/>
        <v>5.0866666667279787</v>
      </c>
      <c r="AF32">
        <v>520.01</v>
      </c>
      <c r="AG32">
        <v>479.36</v>
      </c>
      <c r="AH32" s="32">
        <f t="shared" si="13"/>
        <v>22.43597717698637</v>
      </c>
      <c r="AI32" s="32">
        <f t="shared" si="14"/>
        <v>31.094385387244643</v>
      </c>
      <c r="AK32" s="50">
        <v>42976.694722222222</v>
      </c>
      <c r="AL32" s="57">
        <f t="shared" si="15"/>
        <v>5.2233333333861083</v>
      </c>
      <c r="AM32">
        <v>54.57</v>
      </c>
      <c r="AN32">
        <v>49.78</v>
      </c>
      <c r="AO32" s="32">
        <f t="shared" si="16"/>
        <v>0.36816618125935252</v>
      </c>
      <c r="AP32" s="32">
        <f t="shared" si="17"/>
        <v>0.50493063685429551</v>
      </c>
      <c r="BF32" s="50"/>
      <c r="BG32" s="50"/>
      <c r="BH32" s="50"/>
      <c r="BI32" s="50"/>
      <c r="BJ32" s="50"/>
      <c r="BK32" s="50"/>
      <c r="BL32" s="50"/>
      <c r="BM32" s="50"/>
    </row>
    <row r="33" spans="1:65" x14ac:dyDescent="0.2">
      <c r="A33" s="50">
        <v>42976.70040509259</v>
      </c>
      <c r="B33" s="57">
        <f t="shared" si="0"/>
        <v>5.3597222222015262</v>
      </c>
      <c r="C33">
        <v>0</v>
      </c>
      <c r="D33" s="2">
        <v>2.42</v>
      </c>
      <c r="E33" s="32">
        <f t="shared" si="1"/>
        <v>0</v>
      </c>
      <c r="F33" s="32">
        <f t="shared" si="2"/>
        <v>5.9617139536243591E-2</v>
      </c>
      <c r="G33" s="2"/>
      <c r="H33" s="64">
        <v>42976.708090277774</v>
      </c>
      <c r="I33" s="32">
        <f t="shared" si="3"/>
        <v>5.5441666666301899</v>
      </c>
      <c r="J33" s="2">
        <v>16570.82</v>
      </c>
      <c r="K33" s="2">
        <v>16068.73</v>
      </c>
      <c r="L33" s="32">
        <f t="shared" si="4"/>
        <v>433.2334217114672</v>
      </c>
      <c r="M33" s="32">
        <f t="shared" si="5"/>
        <v>396.16975565703927</v>
      </c>
      <c r="N33" s="2"/>
      <c r="O33" s="64">
        <v>42976.713773148149</v>
      </c>
      <c r="P33" s="32">
        <f t="shared" si="6"/>
        <v>5.6805555556202307</v>
      </c>
      <c r="Q33" s="2">
        <v>181.11</v>
      </c>
      <c r="R33" s="2">
        <v>225.76</v>
      </c>
      <c r="S33" s="32">
        <f t="shared" si="7"/>
        <v>1.2886727424392073</v>
      </c>
      <c r="T33" s="32">
        <f t="shared" si="8"/>
        <v>1.5148478664791203</v>
      </c>
      <c r="U33" s="2"/>
      <c r="W33" s="50">
        <v>42976.702962962961</v>
      </c>
      <c r="X33" s="57">
        <f t="shared" si="9"/>
        <v>5.4211111111217178</v>
      </c>
      <c r="Y33">
        <v>1.54</v>
      </c>
      <c r="Z33">
        <v>0.43</v>
      </c>
      <c r="AA33" s="32">
        <f t="shared" si="10"/>
        <v>1.8979441736781764E-2</v>
      </c>
      <c r="AB33" s="32">
        <f t="shared" si="11"/>
        <v>7.9674263891944801E-3</v>
      </c>
      <c r="AD33" s="50">
        <v>42976.70553240741</v>
      </c>
      <c r="AE33" s="57">
        <f t="shared" si="12"/>
        <v>5.4827777778846212</v>
      </c>
      <c r="AF33">
        <v>500.94</v>
      </c>
      <c r="AG33">
        <v>429.02</v>
      </c>
      <c r="AH33" s="32">
        <f t="shared" si="13"/>
        <v>21.613196682832161</v>
      </c>
      <c r="AI33" s="32">
        <f t="shared" si="14"/>
        <v>27.829007883085144</v>
      </c>
      <c r="AK33" s="50">
        <v>42976.7112037037</v>
      </c>
      <c r="AL33" s="57">
        <f t="shared" si="15"/>
        <v>5.6188888888573274</v>
      </c>
      <c r="AM33">
        <v>34.04</v>
      </c>
      <c r="AN33">
        <v>50.25</v>
      </c>
      <c r="AO33" s="32">
        <f t="shared" si="16"/>
        <v>0.22965689591475827</v>
      </c>
      <c r="AP33" s="32">
        <f t="shared" si="17"/>
        <v>0.50969796106726295</v>
      </c>
    </row>
    <row r="34" spans="1:65" x14ac:dyDescent="0.2">
      <c r="A34" s="50">
        <v>42976.716898148145</v>
      </c>
      <c r="B34" s="57">
        <f t="shared" si="0"/>
        <v>5.7555555555154569</v>
      </c>
      <c r="C34">
        <v>6.53</v>
      </c>
      <c r="D34" s="2">
        <v>0.41</v>
      </c>
      <c r="E34" s="32">
        <f t="shared" si="1"/>
        <v>0.17058747409663616</v>
      </c>
      <c r="F34" s="32">
        <f t="shared" si="2"/>
        <v>1.0100424466884243E-2</v>
      </c>
      <c r="G34" s="2"/>
      <c r="H34" s="64">
        <v>42976.724583333336</v>
      </c>
      <c r="I34" s="32">
        <f t="shared" si="3"/>
        <v>5.9400000001187436</v>
      </c>
      <c r="J34" s="2">
        <v>16412.11</v>
      </c>
      <c r="K34" s="2">
        <v>16033.17</v>
      </c>
      <c r="L34" s="32">
        <f t="shared" si="4"/>
        <v>429.08405092837819</v>
      </c>
      <c r="M34" s="32">
        <f t="shared" si="5"/>
        <v>395.29303444066659</v>
      </c>
      <c r="N34" s="2"/>
      <c r="O34" s="64">
        <v>42976.730266203704</v>
      </c>
      <c r="P34" s="32">
        <f t="shared" si="6"/>
        <v>6.0763888889341615</v>
      </c>
      <c r="Q34" s="2">
        <v>155.54</v>
      </c>
      <c r="R34" s="2">
        <v>182.57</v>
      </c>
      <c r="S34" s="32">
        <f t="shared" si="7"/>
        <v>1.1067315905195421</v>
      </c>
      <c r="T34" s="32">
        <f t="shared" si="8"/>
        <v>1.2250432981178816</v>
      </c>
      <c r="U34" s="2"/>
      <c r="W34" s="50">
        <v>42976.719456018516</v>
      </c>
      <c r="X34" s="57">
        <f t="shared" si="9"/>
        <v>5.8169444444356486</v>
      </c>
      <c r="Y34">
        <v>0</v>
      </c>
      <c r="Z34">
        <v>0.02</v>
      </c>
      <c r="AA34" s="32">
        <f t="shared" si="10"/>
        <v>0</v>
      </c>
      <c r="AB34" s="32">
        <f t="shared" si="11"/>
        <v>3.7057797159044094E-4</v>
      </c>
      <c r="AD34" s="50">
        <v>42976.722013888888</v>
      </c>
      <c r="AE34" s="57">
        <f t="shared" si="12"/>
        <v>5.8783333333558403</v>
      </c>
      <c r="AF34">
        <v>482.37</v>
      </c>
      <c r="AG34">
        <v>462.33</v>
      </c>
      <c r="AH34" s="32">
        <f t="shared" si="13"/>
        <v>20.811988828797361</v>
      </c>
      <c r="AI34" s="32">
        <f t="shared" si="14"/>
        <v>29.989709604649565</v>
      </c>
      <c r="AK34" s="50">
        <v>42976.727696759262</v>
      </c>
      <c r="AL34" s="57">
        <f t="shared" si="15"/>
        <v>6.0147222223458812</v>
      </c>
      <c r="AM34">
        <v>35.54</v>
      </c>
      <c r="AN34">
        <v>55.14</v>
      </c>
      <c r="AO34" s="32">
        <f t="shared" si="16"/>
        <v>0.2397769118922006</v>
      </c>
      <c r="AP34" s="32">
        <f t="shared" si="17"/>
        <v>0.55929841936813696</v>
      </c>
    </row>
    <row r="35" spans="1:65" x14ac:dyDescent="0.2">
      <c r="A35" s="50">
        <v>42976.733483796299</v>
      </c>
      <c r="B35" s="57">
        <f t="shared" si="0"/>
        <v>6.153611111221835</v>
      </c>
      <c r="C35">
        <v>4.53</v>
      </c>
      <c r="D35" s="2">
        <v>0</v>
      </c>
      <c r="E35" s="32">
        <f t="shared" si="1"/>
        <v>0.11834016196902937</v>
      </c>
      <c r="F35" s="32">
        <f t="shared" si="2"/>
        <v>0</v>
      </c>
      <c r="G35" s="2"/>
      <c r="H35" s="64">
        <v>42976.741168981483</v>
      </c>
      <c r="I35" s="32">
        <f t="shared" si="3"/>
        <v>6.3380555556504987</v>
      </c>
      <c r="J35" s="2">
        <v>16487.57</v>
      </c>
      <c r="K35" s="2">
        <v>15979.5</v>
      </c>
      <c r="L35" s="32">
        <f t="shared" si="4"/>
        <v>431.05690405226386</v>
      </c>
      <c r="M35" s="32">
        <f t="shared" si="5"/>
        <v>393.96981656432462</v>
      </c>
      <c r="N35" s="2"/>
      <c r="O35" s="64">
        <v>42976.746712962966</v>
      </c>
      <c r="P35" s="32">
        <f t="shared" si="6"/>
        <v>6.4711111112264916</v>
      </c>
      <c r="Q35" s="2">
        <v>198.11</v>
      </c>
      <c r="R35" s="2">
        <v>191.48</v>
      </c>
      <c r="S35" s="32">
        <f t="shared" si="7"/>
        <v>1.4096347910365599</v>
      </c>
      <c r="T35" s="32">
        <f t="shared" si="8"/>
        <v>1.2848293297015501</v>
      </c>
      <c r="U35" s="2"/>
      <c r="W35" s="50">
        <v>42976.736041666663</v>
      </c>
      <c r="X35" s="57">
        <f t="shared" si="9"/>
        <v>6.2149999999674037</v>
      </c>
      <c r="Y35">
        <v>0</v>
      </c>
      <c r="Z35">
        <v>0</v>
      </c>
      <c r="AA35" s="32">
        <f t="shared" si="10"/>
        <v>0</v>
      </c>
      <c r="AB35" s="32">
        <f t="shared" si="11"/>
        <v>0</v>
      </c>
      <c r="AD35" s="50">
        <v>42976.738599537035</v>
      </c>
      <c r="AE35" s="57">
        <f t="shared" si="12"/>
        <v>6.2763888888875954</v>
      </c>
      <c r="AF35">
        <v>496.51</v>
      </c>
      <c r="AG35">
        <v>478.95</v>
      </c>
      <c r="AH35" s="32">
        <f t="shared" si="13"/>
        <v>21.422063091374209</v>
      </c>
      <c r="AI35" s="32">
        <f t="shared" si="14"/>
        <v>31.067790139395903</v>
      </c>
      <c r="AK35" s="50">
        <v>42976.744143518517</v>
      </c>
      <c r="AL35" s="57">
        <f t="shared" si="15"/>
        <v>6.4094444444635883</v>
      </c>
      <c r="AM35">
        <v>45.54</v>
      </c>
      <c r="AN35">
        <v>34.86</v>
      </c>
      <c r="AO35" s="32">
        <f t="shared" si="16"/>
        <v>0.30724368507514954</v>
      </c>
      <c r="AP35" s="32">
        <f t="shared" si="17"/>
        <v>0.35359345120009522</v>
      </c>
      <c r="BF35" s="50"/>
      <c r="BG35" s="50"/>
      <c r="BH35" s="50"/>
      <c r="BI35" s="50"/>
      <c r="BJ35" s="50"/>
      <c r="BK35" s="50"/>
      <c r="BL35" s="50"/>
      <c r="BM35" s="50"/>
    </row>
    <row r="36" spans="1:65" x14ac:dyDescent="0.2">
      <c r="A36" s="50">
        <v>42976.749837962961</v>
      </c>
      <c r="B36" s="57">
        <f t="shared" si="0"/>
        <v>6.5461111111217178</v>
      </c>
      <c r="C36">
        <v>0.03</v>
      </c>
      <c r="D36" s="2">
        <v>3.05</v>
      </c>
      <c r="E36" s="32">
        <f t="shared" si="1"/>
        <v>7.8370968191410174E-4</v>
      </c>
      <c r="F36" s="32">
        <f t="shared" si="2"/>
        <v>7.5137303960968155E-2</v>
      </c>
      <c r="G36" s="2"/>
      <c r="H36" s="64">
        <v>42976.757523148146</v>
      </c>
      <c r="I36" s="32">
        <f t="shared" si="3"/>
        <v>6.7305555555503815</v>
      </c>
      <c r="J36" s="2">
        <v>16433.599999999999</v>
      </c>
      <c r="K36" s="2">
        <v>16167.49</v>
      </c>
      <c r="L36" s="32">
        <f t="shared" si="4"/>
        <v>429.64589314454969</v>
      </c>
      <c r="M36" s="32">
        <f t="shared" si="5"/>
        <v>398.60465406336562</v>
      </c>
      <c r="N36" s="2"/>
      <c r="O36" s="64">
        <v>42976.763194444444</v>
      </c>
      <c r="P36" s="32">
        <f t="shared" si="6"/>
        <v>6.8666666666977108</v>
      </c>
      <c r="Q36" s="2">
        <v>184.62</v>
      </c>
      <c r="R36" s="2">
        <v>171.82</v>
      </c>
      <c r="S36" s="32">
        <f t="shared" si="7"/>
        <v>1.3136478477672489</v>
      </c>
      <c r="T36" s="32">
        <f t="shared" si="8"/>
        <v>1.1529108806628385</v>
      </c>
      <c r="U36" s="2"/>
      <c r="W36" s="50">
        <v>42976.752395833333</v>
      </c>
      <c r="X36" s="57">
        <f t="shared" si="9"/>
        <v>6.6075000000419095</v>
      </c>
      <c r="Y36">
        <v>2.02</v>
      </c>
      <c r="Z36">
        <v>0</v>
      </c>
      <c r="AA36" s="32">
        <f t="shared" si="10"/>
        <v>2.4895111888505954E-2</v>
      </c>
      <c r="AB36" s="32">
        <f t="shared" si="11"/>
        <v>0</v>
      </c>
      <c r="AD36" s="50">
        <v>42976.754953703705</v>
      </c>
      <c r="AE36" s="57">
        <f t="shared" si="12"/>
        <v>6.6688888889621012</v>
      </c>
      <c r="AF36">
        <v>508.95</v>
      </c>
      <c r="AG36">
        <v>526.02</v>
      </c>
      <c r="AH36" s="32">
        <f t="shared" si="13"/>
        <v>21.958790377545075</v>
      </c>
      <c r="AI36" s="32">
        <f t="shared" si="14"/>
        <v>34.121054325347181</v>
      </c>
      <c r="AK36" s="50">
        <v>42976.760636574072</v>
      </c>
      <c r="AL36" s="57">
        <f t="shared" si="15"/>
        <v>6.8052777777775191</v>
      </c>
      <c r="AM36">
        <v>57.54</v>
      </c>
      <c r="AN36">
        <v>55.37</v>
      </c>
      <c r="AO36" s="32">
        <f t="shared" si="16"/>
        <v>0.3882038128946883</v>
      </c>
      <c r="AP36" s="32">
        <f t="shared" si="17"/>
        <v>0.56163136525958901</v>
      </c>
    </row>
    <row r="37" spans="1:65" x14ac:dyDescent="0.2">
      <c r="A37" s="50">
        <v>42976.766331018516</v>
      </c>
      <c r="B37" s="57">
        <f t="shared" si="0"/>
        <v>6.9419444444356486</v>
      </c>
      <c r="C37">
        <v>8.52</v>
      </c>
      <c r="D37" s="2">
        <v>0</v>
      </c>
      <c r="E37" s="32">
        <f t="shared" si="1"/>
        <v>0.2225735496636049</v>
      </c>
      <c r="F37" s="32">
        <f t="shared" si="2"/>
        <v>0</v>
      </c>
      <c r="G37" s="2"/>
      <c r="H37" s="64">
        <v>42976.774004629631</v>
      </c>
      <c r="I37" s="32">
        <f t="shared" si="3"/>
        <v>7.1261111111962236</v>
      </c>
      <c r="J37" s="2">
        <v>16662.669999999998</v>
      </c>
      <c r="K37" s="2">
        <v>16183</v>
      </c>
      <c r="L37" s="32">
        <f t="shared" si="4"/>
        <v>435.6347808345642</v>
      </c>
      <c r="M37" s="32">
        <f t="shared" si="5"/>
        <v>398.98704849716603</v>
      </c>
      <c r="N37" s="2"/>
      <c r="O37" s="64">
        <v>42976.779687499999</v>
      </c>
      <c r="P37" s="32">
        <f t="shared" si="6"/>
        <v>7.2625000000116415</v>
      </c>
      <c r="Q37" s="2">
        <v>173.1</v>
      </c>
      <c r="R37" s="2">
        <v>167.78</v>
      </c>
      <c r="S37" s="32">
        <f t="shared" si="7"/>
        <v>1.231678271305984</v>
      </c>
      <c r="T37" s="32">
        <f t="shared" si="8"/>
        <v>1.1258025116843851</v>
      </c>
      <c r="U37" s="2"/>
      <c r="W37" s="50">
        <v>42976.768888888888</v>
      </c>
      <c r="X37" s="57">
        <f t="shared" si="9"/>
        <v>7.0033333333558403</v>
      </c>
      <c r="Y37">
        <v>0</v>
      </c>
      <c r="Z37">
        <v>4.7</v>
      </c>
      <c r="AA37" s="32">
        <f t="shared" si="10"/>
        <v>0</v>
      </c>
      <c r="AB37" s="32">
        <f t="shared" si="11"/>
        <v>8.7085823323753628E-2</v>
      </c>
      <c r="AD37" s="50">
        <v>42976.77144675926</v>
      </c>
      <c r="AE37" s="57">
        <f t="shared" si="12"/>
        <v>7.064722222276032</v>
      </c>
      <c r="AF37">
        <v>523.01</v>
      </c>
      <c r="AG37">
        <v>433.55</v>
      </c>
      <c r="AH37" s="32">
        <f t="shared" si="13"/>
        <v>22.565413017702816</v>
      </c>
      <c r="AI37" s="32">
        <f t="shared" si="14"/>
        <v>28.1228529385846</v>
      </c>
      <c r="AK37" s="50">
        <v>42976.777129629627</v>
      </c>
      <c r="AL37" s="57">
        <f t="shared" si="15"/>
        <v>7.2011111110914499</v>
      </c>
      <c r="AM37">
        <v>49.54</v>
      </c>
      <c r="AN37">
        <v>52.82</v>
      </c>
      <c r="AO37" s="32">
        <f t="shared" si="16"/>
        <v>0.33423039434832913</v>
      </c>
      <c r="AP37" s="32">
        <f t="shared" si="17"/>
        <v>0.5357660955934892</v>
      </c>
    </row>
    <row r="38" spans="1:65" x14ac:dyDescent="0.2">
      <c r="A38" s="50">
        <v>42976.782812500001</v>
      </c>
      <c r="B38" s="57">
        <f t="shared" si="0"/>
        <v>7.3375000000814907</v>
      </c>
      <c r="C38">
        <v>5.53</v>
      </c>
      <c r="D38" s="2">
        <v>0</v>
      </c>
      <c r="E38" s="32">
        <f t="shared" si="1"/>
        <v>0.14446381803283276</v>
      </c>
      <c r="F38" s="32">
        <f t="shared" si="2"/>
        <v>0</v>
      </c>
      <c r="G38" s="2"/>
      <c r="H38" s="64">
        <v>42976.790497685186</v>
      </c>
      <c r="I38" s="32">
        <f t="shared" si="3"/>
        <v>7.5219444445101544</v>
      </c>
      <c r="J38" s="2">
        <v>16422.34</v>
      </c>
      <c r="K38" s="2">
        <v>16058.42</v>
      </c>
      <c r="L38" s="32">
        <f t="shared" si="4"/>
        <v>429.35150769298662</v>
      </c>
      <c r="M38" s="32">
        <f t="shared" si="5"/>
        <v>395.91556567557689</v>
      </c>
      <c r="N38" s="2"/>
      <c r="O38" s="64">
        <v>42976.796180555553</v>
      </c>
      <c r="P38" s="32">
        <f t="shared" si="6"/>
        <v>7.6583333333255723</v>
      </c>
      <c r="Q38" s="2">
        <v>178.08</v>
      </c>
      <c r="R38" s="2">
        <v>190.7</v>
      </c>
      <c r="S38" s="32">
        <f t="shared" si="7"/>
        <v>1.2671130361303851</v>
      </c>
      <c r="T38" s="32">
        <f t="shared" si="8"/>
        <v>1.2795955356908586</v>
      </c>
      <c r="U38" s="2"/>
      <c r="W38" s="50">
        <v>42976.785381944443</v>
      </c>
      <c r="X38" s="57">
        <f t="shared" si="9"/>
        <v>7.3991666666697711</v>
      </c>
      <c r="Y38">
        <v>0</v>
      </c>
      <c r="Z38">
        <v>0</v>
      </c>
      <c r="AA38" s="32">
        <f t="shared" si="10"/>
        <v>0</v>
      </c>
      <c r="AB38" s="32">
        <f t="shared" si="11"/>
        <v>0</v>
      </c>
      <c r="AD38" s="50">
        <v>42976.787939814814</v>
      </c>
      <c r="AE38" s="57">
        <f t="shared" si="12"/>
        <v>7.4605555555899628</v>
      </c>
      <c r="AF38">
        <v>478.31</v>
      </c>
      <c r="AG38">
        <v>496.56</v>
      </c>
      <c r="AH38" s="32">
        <f t="shared" si="13"/>
        <v>20.63681899102777</v>
      </c>
      <c r="AI38" s="32">
        <f t="shared" si="14"/>
        <v>32.21008846772822</v>
      </c>
      <c r="AK38" s="50">
        <v>42976.793622685182</v>
      </c>
      <c r="AL38" s="57">
        <f t="shared" si="15"/>
        <v>7.5969444444053806</v>
      </c>
      <c r="AM38">
        <v>33.54</v>
      </c>
      <c r="AN38">
        <v>45.17</v>
      </c>
      <c r="AO38" s="32">
        <f t="shared" si="16"/>
        <v>0.22628355725561081</v>
      </c>
      <c r="AP38" s="32">
        <f t="shared" si="17"/>
        <v>0.45817028659518938</v>
      </c>
      <c r="BF38" s="50"/>
      <c r="BG38" s="50"/>
      <c r="BH38" s="50"/>
      <c r="BI38" s="50"/>
      <c r="BJ38" s="50"/>
      <c r="BK38" s="50"/>
      <c r="BL38" s="50"/>
      <c r="BM38" s="50"/>
    </row>
    <row r="39" spans="1:65" x14ac:dyDescent="0.2">
      <c r="A39" s="50">
        <v>42976.799317129633</v>
      </c>
      <c r="B39" s="57">
        <f t="shared" si="0"/>
        <v>7.7336111112381332</v>
      </c>
      <c r="C39">
        <v>0</v>
      </c>
      <c r="D39" s="2">
        <v>0</v>
      </c>
      <c r="E39" s="32">
        <f t="shared" si="1"/>
        <v>0</v>
      </c>
      <c r="F39" s="32">
        <f t="shared" si="2"/>
        <v>0</v>
      </c>
      <c r="G39" s="2"/>
      <c r="H39" s="64">
        <v>42976.807002314818</v>
      </c>
      <c r="I39" s="32">
        <f t="shared" si="3"/>
        <v>7.9180555556667969</v>
      </c>
      <c r="J39" s="2">
        <v>16316.89</v>
      </c>
      <c r="K39" s="2">
        <v>15968.37</v>
      </c>
      <c r="L39" s="32">
        <f t="shared" si="4"/>
        <v>426.59458532466238</v>
      </c>
      <c r="M39" s="32">
        <f t="shared" si="5"/>
        <v>393.69540972691664</v>
      </c>
      <c r="N39" s="2"/>
      <c r="O39" s="64">
        <v>42976.8127662037</v>
      </c>
      <c r="P39" s="32">
        <f t="shared" si="6"/>
        <v>8.0563888888573274</v>
      </c>
      <c r="Q39" s="2">
        <v>199.54</v>
      </c>
      <c r="R39" s="2">
        <v>187</v>
      </c>
      <c r="S39" s="32">
        <f t="shared" si="7"/>
        <v>1.4198098339479839</v>
      </c>
      <c r="T39" s="32">
        <f t="shared" si="8"/>
        <v>1.2547685641016808</v>
      </c>
      <c r="U39" s="2"/>
      <c r="W39" s="50">
        <v>42976.801874999997</v>
      </c>
      <c r="X39" s="57">
        <f t="shared" si="9"/>
        <v>7.7949999999837019</v>
      </c>
      <c r="Y39">
        <v>0</v>
      </c>
      <c r="Z39">
        <v>0</v>
      </c>
      <c r="AA39" s="32">
        <f t="shared" si="10"/>
        <v>0</v>
      </c>
      <c r="AB39" s="32">
        <f t="shared" si="11"/>
        <v>0</v>
      </c>
      <c r="AD39" s="50">
        <v>42976.804432870369</v>
      </c>
      <c r="AE39" s="57">
        <f t="shared" si="12"/>
        <v>7.8563888889038935</v>
      </c>
      <c r="AF39">
        <v>518.47</v>
      </c>
      <c r="AG39">
        <v>477.17</v>
      </c>
      <c r="AH39" s="32">
        <f t="shared" si="13"/>
        <v>22.369533445418593</v>
      </c>
      <c r="AI39" s="32">
        <f t="shared" si="14"/>
        <v>30.952327843857489</v>
      </c>
      <c r="AK39" s="50">
        <v>42976.810208333336</v>
      </c>
      <c r="AL39" s="57">
        <f t="shared" si="15"/>
        <v>7.9950000001117587</v>
      </c>
      <c r="AM39">
        <v>46.06</v>
      </c>
      <c r="AN39">
        <v>40.94</v>
      </c>
      <c r="AO39" s="32">
        <f t="shared" si="16"/>
        <v>0.31075195728066296</v>
      </c>
      <c r="AP39" s="32">
        <f t="shared" si="17"/>
        <v>0.41526436867848243</v>
      </c>
    </row>
    <row r="40" spans="1:65" x14ac:dyDescent="0.2">
      <c r="A40" s="50">
        <v>42976.815763888888</v>
      </c>
      <c r="B40" s="57">
        <f t="shared" si="0"/>
        <v>8.1283333333558403</v>
      </c>
      <c r="C40">
        <v>0</v>
      </c>
      <c r="D40" s="2">
        <v>2.04</v>
      </c>
      <c r="E40" s="32">
        <f t="shared" si="1"/>
        <v>0</v>
      </c>
      <c r="F40" s="32">
        <f t="shared" si="2"/>
        <v>5.0255770518155753E-2</v>
      </c>
      <c r="G40" s="2"/>
      <c r="H40" s="64">
        <v>42976.823437500003</v>
      </c>
      <c r="I40" s="32">
        <f t="shared" si="3"/>
        <v>8.3125000001164153</v>
      </c>
      <c r="J40" s="2">
        <v>16398.54</v>
      </c>
      <c r="K40" s="2">
        <v>16158.38</v>
      </c>
      <c r="L40" s="32">
        <f t="shared" si="4"/>
        <v>428.72927201383902</v>
      </c>
      <c r="M40" s="32">
        <f t="shared" si="5"/>
        <v>398.38004972475051</v>
      </c>
      <c r="N40" s="2"/>
      <c r="O40" s="64">
        <v>42976.82912037037</v>
      </c>
      <c r="P40" s="32">
        <f t="shared" si="6"/>
        <v>8.4488888889318332</v>
      </c>
      <c r="Q40" s="2">
        <v>199.63</v>
      </c>
      <c r="R40" s="2">
        <v>163.72999999999999</v>
      </c>
      <c r="S40" s="32">
        <f t="shared" si="7"/>
        <v>1.4204502212640877</v>
      </c>
      <c r="T40" s="32">
        <f t="shared" si="8"/>
        <v>1.0986270427827176</v>
      </c>
      <c r="U40" s="2"/>
      <c r="W40" s="50">
        <v>42976.81832175926</v>
      </c>
      <c r="X40" s="57">
        <f t="shared" si="9"/>
        <v>8.189722222276032</v>
      </c>
      <c r="Y40">
        <v>0</v>
      </c>
      <c r="Z40">
        <v>3.63</v>
      </c>
      <c r="AA40" s="32">
        <f t="shared" si="10"/>
        <v>0</v>
      </c>
      <c r="AB40" s="32">
        <f t="shared" si="11"/>
        <v>6.7259901843665024E-2</v>
      </c>
      <c r="AD40" s="50">
        <v>42976.820879629631</v>
      </c>
      <c r="AE40" s="57">
        <f t="shared" si="12"/>
        <v>8.2511111111962236</v>
      </c>
      <c r="AF40">
        <v>565.98</v>
      </c>
      <c r="AG40">
        <v>470.33</v>
      </c>
      <c r="AH40" s="32">
        <f t="shared" si="13"/>
        <v>24.419365709564712</v>
      </c>
      <c r="AI40" s="32">
        <f t="shared" si="14"/>
        <v>30.508641269990761</v>
      </c>
      <c r="AK40" s="50">
        <v>42976.826562499999</v>
      </c>
      <c r="AL40" s="57">
        <f t="shared" si="15"/>
        <v>8.3875000000116415</v>
      </c>
      <c r="AM40">
        <v>46.54</v>
      </c>
      <c r="AN40">
        <v>70.680000000000007</v>
      </c>
      <c r="AO40" s="32">
        <f t="shared" si="16"/>
        <v>0.31399036239344447</v>
      </c>
      <c r="AP40" s="32">
        <f t="shared" si="17"/>
        <v>0.71692441568625165</v>
      </c>
    </row>
    <row r="41" spans="1:65" x14ac:dyDescent="0.2">
      <c r="A41" s="50">
        <v>42976.832256944443</v>
      </c>
      <c r="B41" s="57">
        <f t="shared" si="0"/>
        <v>8.5241666666697711</v>
      </c>
      <c r="C41">
        <v>4.53</v>
      </c>
      <c r="D41" s="2">
        <v>2.4300000000000002</v>
      </c>
      <c r="E41" s="32">
        <f t="shared" si="1"/>
        <v>0.11834016196902937</v>
      </c>
      <c r="F41" s="32">
        <f t="shared" si="2"/>
        <v>5.9863491352509061E-2</v>
      </c>
      <c r="G41" s="2"/>
      <c r="H41" s="64">
        <v>42976.839930555558</v>
      </c>
      <c r="I41" s="32">
        <f t="shared" si="3"/>
        <v>8.7083333334303461</v>
      </c>
      <c r="J41" s="2">
        <v>16157.63</v>
      </c>
      <c r="K41" s="2">
        <v>16179.24</v>
      </c>
      <c r="L41" s="32">
        <f t="shared" si="4"/>
        <v>422.4308351456267</v>
      </c>
      <c r="M41" s="32">
        <f t="shared" si="5"/>
        <v>398.89434681624476</v>
      </c>
      <c r="N41" s="2"/>
      <c r="O41" s="64">
        <v>42976.845613425925</v>
      </c>
      <c r="P41" s="32">
        <f t="shared" si="6"/>
        <v>8.844722222245764</v>
      </c>
      <c r="Q41" s="2">
        <v>174.6</v>
      </c>
      <c r="R41" s="2">
        <v>213.63</v>
      </c>
      <c r="S41" s="32">
        <f t="shared" si="7"/>
        <v>1.2423513932410446</v>
      </c>
      <c r="T41" s="32">
        <f t="shared" si="8"/>
        <v>1.4334556596205459</v>
      </c>
      <c r="U41" s="2"/>
      <c r="W41" s="50">
        <v>42976.834814814814</v>
      </c>
      <c r="X41" s="57">
        <f t="shared" si="9"/>
        <v>8.5855555555899628</v>
      </c>
      <c r="Y41">
        <v>0</v>
      </c>
      <c r="Z41">
        <v>0.02</v>
      </c>
      <c r="AA41" s="32">
        <f t="shared" si="10"/>
        <v>0</v>
      </c>
      <c r="AB41" s="32">
        <f t="shared" si="11"/>
        <v>3.7057797159044094E-4</v>
      </c>
      <c r="AD41" s="50">
        <v>42976.837372685186</v>
      </c>
      <c r="AE41" s="57">
        <f t="shared" si="12"/>
        <v>8.6469444445101544</v>
      </c>
      <c r="AF41">
        <v>523.96</v>
      </c>
      <c r="AG41">
        <v>475.07</v>
      </c>
      <c r="AH41" s="32">
        <f t="shared" si="13"/>
        <v>22.606401033929693</v>
      </c>
      <c r="AI41" s="32">
        <f t="shared" si="14"/>
        <v>30.816108281705421</v>
      </c>
      <c r="AK41" s="50">
        <v>42976.843055555553</v>
      </c>
      <c r="AL41" s="57">
        <f t="shared" si="15"/>
        <v>8.7833333333255723</v>
      </c>
      <c r="AM41">
        <v>41.04</v>
      </c>
      <c r="AN41">
        <v>41.32</v>
      </c>
      <c r="AO41" s="32">
        <f t="shared" si="16"/>
        <v>0.27688363714282255</v>
      </c>
      <c r="AP41" s="32">
        <f t="shared" si="17"/>
        <v>0.41911880102088167</v>
      </c>
      <c r="BF41" s="50"/>
      <c r="BG41" s="50"/>
      <c r="BH41" s="50"/>
      <c r="BI41" s="50"/>
      <c r="BJ41" s="50"/>
      <c r="BK41" s="50"/>
      <c r="BL41" s="50"/>
      <c r="BM41" s="50"/>
    </row>
    <row r="42" spans="1:65" x14ac:dyDescent="0.2">
      <c r="A42" s="50">
        <v>42976.848749999997</v>
      </c>
      <c r="B42" s="57">
        <f t="shared" si="0"/>
        <v>8.9199999999837019</v>
      </c>
      <c r="C42">
        <v>0</v>
      </c>
      <c r="D42" s="2">
        <v>0</v>
      </c>
      <c r="E42" s="32">
        <f t="shared" si="1"/>
        <v>0</v>
      </c>
      <c r="F42" s="32">
        <f t="shared" si="2"/>
        <v>0</v>
      </c>
      <c r="G42" s="2"/>
      <c r="H42" s="64">
        <v>42976.856423611112</v>
      </c>
      <c r="I42" s="32">
        <f t="shared" si="3"/>
        <v>9.1041666667442769</v>
      </c>
      <c r="J42" s="2">
        <v>16272.07</v>
      </c>
      <c r="K42" s="2">
        <v>15976.11</v>
      </c>
      <c r="L42" s="32">
        <f t="shared" si="4"/>
        <v>425.42279527678858</v>
      </c>
      <c r="M42" s="32">
        <f t="shared" si="5"/>
        <v>393.88623712328115</v>
      </c>
      <c r="N42" s="2"/>
      <c r="O42" s="64">
        <v>42976.86210648148</v>
      </c>
      <c r="P42" s="32">
        <f t="shared" si="6"/>
        <v>9.2405555555596948</v>
      </c>
      <c r="Q42" s="2">
        <v>157.54</v>
      </c>
      <c r="R42" s="2">
        <v>177.16</v>
      </c>
      <c r="S42" s="32">
        <f t="shared" si="7"/>
        <v>1.1209624197662895</v>
      </c>
      <c r="T42" s="32">
        <f t="shared" si="8"/>
        <v>1.1887422396591112</v>
      </c>
      <c r="U42" s="2"/>
      <c r="W42" s="50">
        <v>42976.851307870369</v>
      </c>
      <c r="X42" s="57">
        <f t="shared" si="9"/>
        <v>8.9813888889038935</v>
      </c>
      <c r="Y42">
        <v>0</v>
      </c>
      <c r="Z42">
        <v>3.63</v>
      </c>
      <c r="AA42" s="32">
        <f t="shared" si="10"/>
        <v>0</v>
      </c>
      <c r="AB42" s="32">
        <f t="shared" si="11"/>
        <v>6.7259901843665024E-2</v>
      </c>
      <c r="AD42" s="50">
        <v>42976.853865740741</v>
      </c>
      <c r="AE42" s="57">
        <f t="shared" si="12"/>
        <v>9.0427777778240852</v>
      </c>
      <c r="AF42">
        <v>508.96</v>
      </c>
      <c r="AG42">
        <v>498.53</v>
      </c>
      <c r="AH42" s="32">
        <f t="shared" si="13"/>
        <v>21.95922183034746</v>
      </c>
      <c r="AI42" s="32">
        <f t="shared" si="14"/>
        <v>32.337875390318487</v>
      </c>
      <c r="AK42" s="50">
        <v>42976.859548611108</v>
      </c>
      <c r="AL42" s="57">
        <f t="shared" si="15"/>
        <v>9.1791666666395031</v>
      </c>
      <c r="AM42">
        <v>49.54</v>
      </c>
      <c r="AN42">
        <v>45.17</v>
      </c>
      <c r="AO42" s="32">
        <f t="shared" si="16"/>
        <v>0.33423039434832913</v>
      </c>
      <c r="AP42" s="32">
        <f t="shared" si="17"/>
        <v>0.45817028659518938</v>
      </c>
    </row>
    <row r="43" spans="1:65" x14ac:dyDescent="0.2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F43" s="50"/>
      <c r="AG43" s="50"/>
      <c r="AH43" s="50"/>
      <c r="AI43" s="50"/>
      <c r="AJ43" s="50"/>
      <c r="AK43" s="50"/>
      <c r="AL43" s="50"/>
      <c r="AM43" s="50"/>
      <c r="AN43" s="50"/>
      <c r="AO43" s="50"/>
    </row>
    <row r="44" spans="1:65" x14ac:dyDescent="0.2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K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</row>
    <row r="45" spans="1:65" x14ac:dyDescent="0.2">
      <c r="A45" t="s">
        <v>61</v>
      </c>
      <c r="D45" s="2"/>
      <c r="E45" s="2"/>
      <c r="F45" s="2"/>
      <c r="G45" s="2"/>
      <c r="H45" s="2" t="s">
        <v>62</v>
      </c>
      <c r="I45" s="2"/>
      <c r="J45" s="2"/>
      <c r="K45" s="2"/>
      <c r="L45" s="2"/>
      <c r="M45" s="2"/>
      <c r="N45" s="2"/>
      <c r="O45" s="2" t="s">
        <v>63</v>
      </c>
      <c r="P45" s="2"/>
      <c r="Q45" s="2"/>
      <c r="R45" s="2"/>
      <c r="S45" s="2"/>
      <c r="T45" s="2"/>
      <c r="U45" s="2"/>
      <c r="W45" t="s">
        <v>65</v>
      </c>
      <c r="AD45" s="40" t="s">
        <v>68</v>
      </c>
      <c r="AE45" s="40"/>
      <c r="AF45" s="40"/>
      <c r="AG45" s="40"/>
      <c r="AH45" s="40"/>
      <c r="AI45" s="40"/>
      <c r="AK45" s="40" t="s">
        <v>71</v>
      </c>
      <c r="AL45" s="40"/>
      <c r="AM45" s="40"/>
      <c r="AN45" s="40"/>
      <c r="AO45" s="40"/>
      <c r="AP45" s="40"/>
    </row>
    <row r="46" spans="1:65" x14ac:dyDescent="0.2">
      <c r="A46" s="60" t="s">
        <v>16</v>
      </c>
      <c r="B46" t="s">
        <v>50</v>
      </c>
      <c r="C46">
        <f>'biodistribution with counts'!D40</f>
        <v>0.12970000000000015</v>
      </c>
      <c r="D46" s="2"/>
      <c r="E46" s="2"/>
      <c r="F46" s="2"/>
      <c r="G46" s="2"/>
      <c r="H46" s="34" t="s">
        <v>20</v>
      </c>
      <c r="I46" s="2" t="s">
        <v>50</v>
      </c>
      <c r="J46" s="2">
        <f>'biodistribution with counts'!D42</f>
        <v>7.6100000000000279E-2</v>
      </c>
      <c r="K46" s="2"/>
      <c r="L46" s="2"/>
      <c r="M46" s="2"/>
      <c r="N46" s="2"/>
      <c r="O46" s="66" t="s">
        <v>59</v>
      </c>
      <c r="P46" s="65" t="s">
        <v>50</v>
      </c>
      <c r="Q46" s="65">
        <f>'biodistribution with counts'!D46</f>
        <v>0.45319999999999983</v>
      </c>
      <c r="R46" s="65"/>
      <c r="S46" s="65"/>
      <c r="T46" s="65"/>
      <c r="U46" s="2"/>
      <c r="W46" s="60" t="s">
        <v>16</v>
      </c>
      <c r="X46" t="s">
        <v>50</v>
      </c>
      <c r="Y46">
        <f>'biodistribution with counts'!D94</f>
        <v>0.21489999999999965</v>
      </c>
      <c r="AD46" s="62" t="s">
        <v>20</v>
      </c>
      <c r="AE46" s="40" t="s">
        <v>50</v>
      </c>
      <c r="AF46" s="40">
        <f>'biodistribution with counts'!D96</f>
        <v>7.0300000000000473E-2</v>
      </c>
      <c r="AG46" s="40"/>
      <c r="AH46" s="40"/>
      <c r="AI46" s="40"/>
      <c r="AK46" s="62" t="s">
        <v>59</v>
      </c>
      <c r="AL46" s="40" t="s">
        <v>50</v>
      </c>
      <c r="AM46" s="40">
        <f>'biodistribution with counts'!D100</f>
        <v>0.50179999999999936</v>
      </c>
      <c r="AN46" s="40"/>
      <c r="AO46" s="40"/>
      <c r="AP46" s="40"/>
    </row>
    <row r="47" spans="1:65" x14ac:dyDescent="0.2">
      <c r="A47" t="s">
        <v>51</v>
      </c>
      <c r="D47" s="2"/>
      <c r="E47" s="2"/>
      <c r="F47" s="2">
        <v>3.1185879999999999</v>
      </c>
      <c r="G47" s="2"/>
      <c r="H47" s="2" t="s">
        <v>51</v>
      </c>
      <c r="I47" s="2"/>
      <c r="J47" s="2"/>
      <c r="K47" s="2"/>
      <c r="L47" s="2"/>
      <c r="M47" s="2">
        <v>235.51884000000001</v>
      </c>
      <c r="N47" s="2"/>
      <c r="O47" s="65" t="s">
        <v>51</v>
      </c>
      <c r="P47" s="65"/>
      <c r="Q47" s="65"/>
      <c r="R47" s="65"/>
      <c r="S47" s="65"/>
      <c r="T47" s="65">
        <v>21.869890000000002</v>
      </c>
      <c r="U47" s="2"/>
      <c r="W47" t="s">
        <v>51</v>
      </c>
      <c r="AB47" t="s">
        <v>193</v>
      </c>
      <c r="AD47" s="40" t="s">
        <v>51</v>
      </c>
      <c r="AE47" s="40"/>
      <c r="AF47" s="40"/>
      <c r="AG47" s="40"/>
      <c r="AH47" s="40"/>
      <c r="AI47" s="40" t="s">
        <v>193</v>
      </c>
      <c r="AK47" s="40" t="s">
        <v>51</v>
      </c>
      <c r="AL47" s="40"/>
      <c r="AM47" s="40"/>
      <c r="AN47" s="40"/>
      <c r="AO47" s="40"/>
      <c r="AP47" s="40">
        <v>1.4051899999999999</v>
      </c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</row>
    <row r="48" spans="1:65" x14ac:dyDescent="0.2">
      <c r="A48" t="s">
        <v>52</v>
      </c>
      <c r="B48" t="s">
        <v>53</v>
      </c>
      <c r="C48" t="s">
        <v>54</v>
      </c>
      <c r="D48" s="2" t="s">
        <v>35</v>
      </c>
      <c r="E48" s="2" t="s">
        <v>36</v>
      </c>
      <c r="F48" s="2" t="s">
        <v>37</v>
      </c>
      <c r="G48" s="2"/>
      <c r="H48" s="2" t="s">
        <v>52</v>
      </c>
      <c r="I48" s="2" t="s">
        <v>53</v>
      </c>
      <c r="J48" s="2" t="s">
        <v>54</v>
      </c>
      <c r="K48" s="2" t="s">
        <v>35</v>
      </c>
      <c r="L48" s="2" t="s">
        <v>36</v>
      </c>
      <c r="M48" s="2" t="s">
        <v>37</v>
      </c>
      <c r="N48" s="2"/>
      <c r="O48" s="65" t="s">
        <v>52</v>
      </c>
      <c r="P48" s="65" t="s">
        <v>53</v>
      </c>
      <c r="Q48" s="65" t="s">
        <v>54</v>
      </c>
      <c r="R48" s="2" t="s">
        <v>35</v>
      </c>
      <c r="S48" s="65" t="s">
        <v>36</v>
      </c>
      <c r="T48" s="65" t="s">
        <v>37</v>
      </c>
      <c r="U48" s="2"/>
      <c r="W48" t="s">
        <v>52</v>
      </c>
      <c r="X48" t="s">
        <v>53</v>
      </c>
      <c r="Y48" t="s">
        <v>54</v>
      </c>
      <c r="Z48" t="s">
        <v>35</v>
      </c>
      <c r="AA48" t="s">
        <v>36</v>
      </c>
      <c r="AB48" t="s">
        <v>37</v>
      </c>
      <c r="AD48" s="40" t="s">
        <v>52</v>
      </c>
      <c r="AE48" s="40" t="s">
        <v>53</v>
      </c>
      <c r="AF48" s="40" t="s">
        <v>54</v>
      </c>
      <c r="AG48" s="40" t="s">
        <v>35</v>
      </c>
      <c r="AH48" s="40" t="s">
        <v>36</v>
      </c>
      <c r="AI48" s="40" t="s">
        <v>37</v>
      </c>
      <c r="AK48" s="40" t="s">
        <v>52</v>
      </c>
      <c r="AL48" s="40" t="s">
        <v>53</v>
      </c>
      <c r="AM48" s="40" t="s">
        <v>54</v>
      </c>
      <c r="AN48" s="40" t="s">
        <v>35</v>
      </c>
      <c r="AO48" s="40" t="s">
        <v>36</v>
      </c>
      <c r="AP48" s="40" t="s">
        <v>37</v>
      </c>
    </row>
    <row r="49" spans="1:65" x14ac:dyDescent="0.2">
      <c r="A49" s="50">
        <v>42976.503854166665</v>
      </c>
      <c r="B49" s="57">
        <f>(A49-$B$12)*24</f>
        <v>0.64250000001629815</v>
      </c>
      <c r="C49">
        <v>4.53</v>
      </c>
      <c r="D49" s="2">
        <v>19.95</v>
      </c>
      <c r="E49" s="32">
        <f>(C49/$B$5)/$C$46</f>
        <v>0.11523795263445183</v>
      </c>
      <c r="F49" s="32">
        <f>(D49/$C$5)/$C$46</f>
        <v>0.4785882622720577</v>
      </c>
      <c r="G49" s="2"/>
      <c r="H49" s="64">
        <v>42976.508981481478</v>
      </c>
      <c r="I49" s="32">
        <f>(H49-$B$12)*24</f>
        <v>0.76555555552477017</v>
      </c>
      <c r="J49" s="2">
        <v>7131.23</v>
      </c>
      <c r="K49" s="2">
        <v>6321.38</v>
      </c>
      <c r="L49" s="32">
        <f>(J49/$B$5)/$J$46</f>
        <v>309.18405937931601</v>
      </c>
      <c r="M49" s="32">
        <f>(K49/$C$5)/$J$46</f>
        <v>258.45584627545531</v>
      </c>
      <c r="N49" s="2"/>
      <c r="O49" s="64">
        <v>42976.514374999999</v>
      </c>
      <c r="P49" s="32">
        <f>(O49-$B$12)*24</f>
        <v>0.89500000001862645</v>
      </c>
      <c r="Q49" s="2">
        <v>314.7</v>
      </c>
      <c r="R49" s="2">
        <v>1395.54</v>
      </c>
      <c r="S49" s="32">
        <f>(Q49/$B$5)/$Q$46</f>
        <v>2.2911005501812216</v>
      </c>
      <c r="T49" s="32">
        <f>(R49/$C$5)/$Q$46</f>
        <v>9.581014710207775</v>
      </c>
      <c r="U49" s="2"/>
      <c r="W49" s="50">
        <v>42976.506412037037</v>
      </c>
      <c r="X49" s="57">
        <f>(W49-$B$12)*24</f>
        <v>0.70388888893648982</v>
      </c>
      <c r="Y49">
        <v>6.53</v>
      </c>
      <c r="Z49">
        <v>0.44</v>
      </c>
      <c r="AA49" s="32">
        <f>(Y49/$B$7)/$Y$46</f>
        <v>7.9316845684259785E-2</v>
      </c>
      <c r="AB49" s="32">
        <f>(Z49/$C$7)/$Y$46</f>
        <v>8.0351098949410105E-3</v>
      </c>
      <c r="AD49" s="50">
        <v>42976.511817129627</v>
      </c>
      <c r="AE49" s="57">
        <f>(AD49-$B$12)*24</f>
        <v>0.83361111109843478</v>
      </c>
      <c r="AF49">
        <v>215.57</v>
      </c>
      <c r="AG49">
        <v>161.80000000000001</v>
      </c>
      <c r="AH49" s="32">
        <f>(AF49/$B$7)/$AF$46</f>
        <v>8.0042688150130328</v>
      </c>
      <c r="AI49" s="32">
        <f>(AG49/$C$7)/$AF$46</f>
        <v>9.0323082838875752</v>
      </c>
      <c r="AK49" s="50">
        <v>42976.516944444447</v>
      </c>
      <c r="AL49" s="57">
        <f>(AK49-$B$12)*24</f>
        <v>0.95666666678152978</v>
      </c>
      <c r="AM49">
        <v>111.1</v>
      </c>
      <c r="AN49">
        <v>128.15</v>
      </c>
      <c r="AO49" s="32">
        <f>(AM49/$B$7)/$AM$46</f>
        <v>0.57792578395617067</v>
      </c>
      <c r="AP49" s="32">
        <f>(AN49/$C$7)/$AM$46</f>
        <v>1.0022210345917639</v>
      </c>
    </row>
    <row r="50" spans="1:65" x14ac:dyDescent="0.2">
      <c r="A50" s="50">
        <v>42976.520196759258</v>
      </c>
      <c r="B50" s="57">
        <f t="shared" ref="B50:B70" si="18">(A50-$B$12)*24</f>
        <v>1.0347222222480923</v>
      </c>
      <c r="C50">
        <v>20.04</v>
      </c>
      <c r="D50" s="2">
        <v>12.75</v>
      </c>
      <c r="E50" s="32">
        <f t="shared" ref="E50:E70" si="19">(C50/$B$5)/$C$46</f>
        <v>0.50979438648883324</v>
      </c>
      <c r="F50" s="32">
        <f t="shared" ref="F50:F70" si="20">(D50/$C$5)/$C$46</f>
        <v>0.30586467889567598</v>
      </c>
      <c r="G50" s="2"/>
      <c r="H50" s="64">
        <v>42976.525324074071</v>
      </c>
      <c r="I50" s="32">
        <f t="shared" ref="I50:I70" si="21">(H50-$B$12)*24</f>
        <v>1.1577777777565643</v>
      </c>
      <c r="J50" s="2">
        <v>7133.75</v>
      </c>
      <c r="K50" s="2">
        <v>6409.76</v>
      </c>
      <c r="L50" s="32">
        <f t="shared" ref="L50:L70" si="22">(J50/$B$5)/$J$46</f>
        <v>309.29331736561517</v>
      </c>
      <c r="M50" s="32">
        <f t="shared" ref="M50:M70" si="23">(K50/$C$5)/$J$46</f>
        <v>262.0693496076114</v>
      </c>
      <c r="N50" s="2"/>
      <c r="O50" s="64">
        <v>42976.530856481484</v>
      </c>
      <c r="P50" s="32">
        <f t="shared" ref="P50:P70" si="24">(O50-$B$12)*24</f>
        <v>1.2905555556644686</v>
      </c>
      <c r="Q50" s="2">
        <v>264.63</v>
      </c>
      <c r="R50" s="2">
        <v>924.38</v>
      </c>
      <c r="S50" s="32">
        <f t="shared" ref="S50:S70" si="25">(Q50/$B$5)/$Q$46</f>
        <v>1.9265774979169261</v>
      </c>
      <c r="T50" s="32">
        <f t="shared" ref="T50:T70" si="26">(R50/$C$5)/$Q$46</f>
        <v>6.3462877293534135</v>
      </c>
      <c r="U50" s="2"/>
      <c r="W50" s="50">
        <v>42976.52275462963</v>
      </c>
      <c r="X50" s="57">
        <f t="shared" ref="X50:X70" si="27">(W50-$B$12)*24</f>
        <v>1.096111111168284</v>
      </c>
      <c r="Y50">
        <v>14.52</v>
      </c>
      <c r="Z50">
        <v>0</v>
      </c>
      <c r="AA50" s="32">
        <f t="shared" ref="AA50:AA70" si="28">(Y50/$B$7)/$Y$46</f>
        <v>0.1763676262382009</v>
      </c>
      <c r="AB50" s="32">
        <f t="shared" ref="AB50:AB70" si="29">(Z50/$C$7)/$Y$46</f>
        <v>0</v>
      </c>
      <c r="AD50" s="50">
        <v>42976.528298611112</v>
      </c>
      <c r="AE50" s="57">
        <f t="shared" ref="AE50:AE70" si="30">(AD50-$B$12)*24</f>
        <v>1.2291666667442769</v>
      </c>
      <c r="AF50">
        <v>195.55</v>
      </c>
      <c r="AG50">
        <v>165.74</v>
      </c>
      <c r="AH50" s="32">
        <f t="shared" ref="AH50:AH70" si="31">(AF50/$B$7)/$AF$46</f>
        <v>7.2609118466196527</v>
      </c>
      <c r="AI50" s="32">
        <f t="shared" ref="AI50:AI70" si="32">(AG50/$C$7)/$AF$46</f>
        <v>9.2522544806645666</v>
      </c>
      <c r="AK50" s="50">
        <v>42976.533425925925</v>
      </c>
      <c r="AL50" s="57">
        <f t="shared" ref="AL50:AL70" si="33">(AK50-$B$12)*24</f>
        <v>1.3522222222527489</v>
      </c>
      <c r="AM50">
        <v>112.55</v>
      </c>
      <c r="AN50">
        <v>152.55000000000001</v>
      </c>
      <c r="AO50" s="32">
        <f t="shared" ref="AO50:AO70" si="34">(AM50/$B$7)/$AM$46</f>
        <v>0.5854684697053737</v>
      </c>
      <c r="AP50" s="32">
        <f t="shared" ref="AP50:AP70" si="35">(AN50/$C$7)/$AM$46</f>
        <v>1.1930457965429073</v>
      </c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</row>
    <row r="51" spans="1:65" x14ac:dyDescent="0.2">
      <c r="A51" s="50">
        <v>42976.536550925928</v>
      </c>
      <c r="B51" s="57">
        <f t="shared" si="18"/>
        <v>1.4272222223225981</v>
      </c>
      <c r="C51">
        <v>4.03</v>
      </c>
      <c r="D51" s="2">
        <v>18.53</v>
      </c>
      <c r="E51" s="32">
        <f t="shared" si="19"/>
        <v>0.10251853181387216</v>
      </c>
      <c r="F51" s="32">
        <f t="shared" si="20"/>
        <v>0.44452333332838245</v>
      </c>
      <c r="G51" s="2"/>
      <c r="H51" s="64">
        <v>42976.541678240741</v>
      </c>
      <c r="I51" s="32">
        <f t="shared" si="21"/>
        <v>1.5502777778310701</v>
      </c>
      <c r="J51" s="2">
        <v>7029.81</v>
      </c>
      <c r="K51" s="2">
        <v>6484.16</v>
      </c>
      <c r="L51" s="32">
        <f t="shared" si="22"/>
        <v>304.78685899421413</v>
      </c>
      <c r="M51" s="32">
        <f t="shared" si="23"/>
        <v>265.11126687297019</v>
      </c>
      <c r="N51" s="2"/>
      <c r="O51" s="64">
        <v>42976.547349537039</v>
      </c>
      <c r="P51" s="32">
        <f t="shared" si="24"/>
        <v>1.6863888889783993</v>
      </c>
      <c r="Q51" s="2">
        <v>228.1</v>
      </c>
      <c r="R51" s="2">
        <v>721.78</v>
      </c>
      <c r="S51" s="32">
        <f t="shared" si="25"/>
        <v>1.6606292834329097</v>
      </c>
      <c r="T51" s="32">
        <f t="shared" si="26"/>
        <v>4.955346889042068</v>
      </c>
      <c r="U51" s="2"/>
      <c r="W51" s="50">
        <v>42976.5391087963</v>
      </c>
      <c r="X51" s="57">
        <f t="shared" si="27"/>
        <v>1.4886111112427898</v>
      </c>
      <c r="Y51">
        <v>5.0199999999999996</v>
      </c>
      <c r="Z51">
        <v>0</v>
      </c>
      <c r="AA51" s="32">
        <f t="shared" si="28"/>
        <v>6.0975584277945492E-2</v>
      </c>
      <c r="AB51" s="32">
        <f t="shared" si="29"/>
        <v>0</v>
      </c>
      <c r="AD51" s="50">
        <v>42976.544791666667</v>
      </c>
      <c r="AE51" s="57">
        <f t="shared" si="30"/>
        <v>1.6250000000582077</v>
      </c>
      <c r="AF51">
        <v>214.53</v>
      </c>
      <c r="AG51">
        <v>187.35</v>
      </c>
      <c r="AH51" s="32">
        <f t="shared" si="31"/>
        <v>7.9656528686029873</v>
      </c>
      <c r="AI51" s="32">
        <f t="shared" si="32"/>
        <v>10.458609128469327</v>
      </c>
      <c r="AK51" s="50">
        <v>42976.54991898148</v>
      </c>
      <c r="AL51" s="57">
        <f t="shared" si="33"/>
        <v>1.7480555555666797</v>
      </c>
      <c r="AM51">
        <v>113.55</v>
      </c>
      <c r="AN51">
        <v>151.63</v>
      </c>
      <c r="AO51" s="32">
        <f t="shared" si="34"/>
        <v>0.59067032194620339</v>
      </c>
      <c r="AP51" s="32">
        <f t="shared" si="35"/>
        <v>1.1858507645349134</v>
      </c>
    </row>
    <row r="52" spans="1:65" x14ac:dyDescent="0.2">
      <c r="A52" s="50">
        <v>42976.553043981483</v>
      </c>
      <c r="B52" s="57">
        <f t="shared" si="18"/>
        <v>1.8230555556365289</v>
      </c>
      <c r="C52">
        <v>1.53</v>
      </c>
      <c r="D52" s="2">
        <v>13.77</v>
      </c>
      <c r="E52" s="32">
        <f t="shared" si="19"/>
        <v>3.8921427710973795E-2</v>
      </c>
      <c r="F52" s="32">
        <f t="shared" si="20"/>
        <v>0.33033385320733005</v>
      </c>
      <c r="G52" s="2"/>
      <c r="H52" s="64">
        <v>42976.558159722219</v>
      </c>
      <c r="I52" s="32">
        <f t="shared" si="21"/>
        <v>1.9458333333022892</v>
      </c>
      <c r="J52" s="2">
        <v>7213.71</v>
      </c>
      <c r="K52" s="2">
        <v>6557.75</v>
      </c>
      <c r="L52" s="32">
        <f t="shared" si="22"/>
        <v>312.76009061342376</v>
      </c>
      <c r="M52" s="32">
        <f t="shared" si="23"/>
        <v>268.12006649068189</v>
      </c>
      <c r="N52" s="2"/>
      <c r="O52" s="64">
        <v>42976.563854166663</v>
      </c>
      <c r="P52" s="32">
        <f t="shared" si="24"/>
        <v>2.0824999999604188</v>
      </c>
      <c r="Q52" s="2">
        <v>184.12</v>
      </c>
      <c r="R52" s="2">
        <v>569.91</v>
      </c>
      <c r="S52" s="32">
        <f t="shared" si="25"/>
        <v>1.3404430673637322</v>
      </c>
      <c r="T52" s="32">
        <f t="shared" si="26"/>
        <v>3.912690495073242</v>
      </c>
      <c r="U52" s="2"/>
      <c r="W52" s="50">
        <v>42976.555601851855</v>
      </c>
      <c r="X52" s="57">
        <f t="shared" si="27"/>
        <v>1.8844444445567206</v>
      </c>
      <c r="Y52">
        <v>0</v>
      </c>
      <c r="Z52">
        <v>0</v>
      </c>
      <c r="AA52" s="32">
        <f t="shared" si="28"/>
        <v>0</v>
      </c>
      <c r="AB52" s="32">
        <f t="shared" si="29"/>
        <v>0</v>
      </c>
      <c r="AD52" s="50">
        <v>42976.561296296299</v>
      </c>
      <c r="AE52" s="57">
        <f t="shared" si="30"/>
        <v>2.0211111112148501</v>
      </c>
      <c r="AF52">
        <v>211.48</v>
      </c>
      <c r="AG52">
        <v>196.72</v>
      </c>
      <c r="AH52" s="32">
        <f t="shared" si="31"/>
        <v>7.8524041796119866</v>
      </c>
      <c r="AI52" s="32">
        <f t="shared" si="32"/>
        <v>10.981679144662321</v>
      </c>
      <c r="AK52" s="50">
        <v>42976.566423611112</v>
      </c>
      <c r="AL52" s="57">
        <f t="shared" si="33"/>
        <v>2.1441666667233221</v>
      </c>
      <c r="AM52">
        <v>99.07</v>
      </c>
      <c r="AN52">
        <v>114.62</v>
      </c>
      <c r="AO52" s="32">
        <f t="shared" si="34"/>
        <v>0.51534750149899033</v>
      </c>
      <c r="AP52" s="32">
        <f t="shared" si="35"/>
        <v>0.8964071399524618</v>
      </c>
    </row>
    <row r="53" spans="1:65" x14ac:dyDescent="0.2">
      <c r="A53" s="50">
        <v>42976.569548611114</v>
      </c>
      <c r="B53" s="57">
        <f t="shared" si="18"/>
        <v>2.2191666667931713</v>
      </c>
      <c r="C53">
        <v>27.52</v>
      </c>
      <c r="D53" s="2">
        <v>0</v>
      </c>
      <c r="E53" s="32">
        <f t="shared" si="19"/>
        <v>0.70007692196470517</v>
      </c>
      <c r="F53" s="32">
        <f t="shared" si="20"/>
        <v>0</v>
      </c>
      <c r="G53" s="2"/>
      <c r="H53" s="64">
        <v>42976.574664351851</v>
      </c>
      <c r="I53" s="32">
        <f t="shared" si="21"/>
        <v>2.3419444444589317</v>
      </c>
      <c r="J53" s="2">
        <v>7151.88</v>
      </c>
      <c r="K53" s="2">
        <v>6728.67</v>
      </c>
      <c r="L53" s="32">
        <f t="shared" si="22"/>
        <v>310.07936787815606</v>
      </c>
      <c r="M53" s="32">
        <f t="shared" si="23"/>
        <v>275.1082990040573</v>
      </c>
      <c r="N53" s="2"/>
      <c r="O53" s="64">
        <v>42976.580347222225</v>
      </c>
      <c r="P53" s="32">
        <f t="shared" si="24"/>
        <v>2.4783333334489726</v>
      </c>
      <c r="Q53" s="2">
        <v>183.09</v>
      </c>
      <c r="R53" s="2">
        <v>396.65</v>
      </c>
      <c r="S53" s="32">
        <f t="shared" si="25"/>
        <v>1.3329443906345086</v>
      </c>
      <c r="T53" s="32">
        <f t="shared" si="26"/>
        <v>2.7231820548346253</v>
      </c>
      <c r="U53" s="2"/>
      <c r="W53" s="50">
        <v>42976.572106481479</v>
      </c>
      <c r="X53" s="57">
        <f t="shared" si="27"/>
        <v>2.28055555553874</v>
      </c>
      <c r="Y53">
        <v>8.52</v>
      </c>
      <c r="Z53">
        <v>0</v>
      </c>
      <c r="AA53" s="32">
        <f t="shared" si="28"/>
        <v>0.10348844184225013</v>
      </c>
      <c r="AB53" s="32">
        <f t="shared" si="29"/>
        <v>0</v>
      </c>
      <c r="AD53" s="50">
        <v>42976.577789351853</v>
      </c>
      <c r="AE53" s="57">
        <f t="shared" si="30"/>
        <v>2.4169444445287809</v>
      </c>
      <c r="AF53">
        <v>227.05</v>
      </c>
      <c r="AG53">
        <v>221.77</v>
      </c>
      <c r="AH53" s="32">
        <f t="shared" si="31"/>
        <v>8.4305294542316158</v>
      </c>
      <c r="AI53" s="32">
        <f t="shared" si="32"/>
        <v>12.380068035338367</v>
      </c>
      <c r="AK53" s="50">
        <v>42976.582905092589</v>
      </c>
      <c r="AL53" s="57">
        <f t="shared" si="33"/>
        <v>2.5397222221945412</v>
      </c>
      <c r="AM53">
        <v>106.54</v>
      </c>
      <c r="AN53">
        <v>135.13999999999999</v>
      </c>
      <c r="AO53" s="32">
        <f t="shared" si="34"/>
        <v>0.55420533773798775</v>
      </c>
      <c r="AP53" s="32">
        <f t="shared" si="35"/>
        <v>1.0568876364785871</v>
      </c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</row>
    <row r="54" spans="1:65" x14ac:dyDescent="0.2">
      <c r="A54" s="50">
        <v>42976.586041666669</v>
      </c>
      <c r="B54" s="57">
        <f t="shared" si="18"/>
        <v>2.6150000001071021</v>
      </c>
      <c r="C54">
        <v>20.02</v>
      </c>
      <c r="D54" s="2">
        <v>3.5</v>
      </c>
      <c r="E54" s="32">
        <f t="shared" si="19"/>
        <v>0.50928560965601</v>
      </c>
      <c r="F54" s="32">
        <f t="shared" si="20"/>
        <v>8.3962853030185566E-2</v>
      </c>
      <c r="G54" s="2"/>
      <c r="H54" s="64">
        <v>42976.591157407405</v>
      </c>
      <c r="I54" s="32">
        <f t="shared" si="21"/>
        <v>2.7377777777728625</v>
      </c>
      <c r="J54" s="2">
        <v>7321.81</v>
      </c>
      <c r="K54" s="2">
        <v>6556.54</v>
      </c>
      <c r="L54" s="32">
        <f t="shared" si="22"/>
        <v>317.44691137490588</v>
      </c>
      <c r="M54" s="32">
        <f t="shared" si="23"/>
        <v>268.07059444913511</v>
      </c>
      <c r="N54" s="2"/>
      <c r="O54" s="64">
        <v>42976.596851851849</v>
      </c>
      <c r="P54" s="32">
        <f t="shared" si="24"/>
        <v>2.874444444430992</v>
      </c>
      <c r="Q54" s="2">
        <v>179.1</v>
      </c>
      <c r="R54" s="2">
        <v>325.49</v>
      </c>
      <c r="S54" s="32">
        <f t="shared" si="25"/>
        <v>1.3038961186446036</v>
      </c>
      <c r="T54" s="32">
        <f t="shared" si="26"/>
        <v>2.2346363973985182</v>
      </c>
      <c r="U54" s="2"/>
      <c r="W54" s="50">
        <v>42976.588599537034</v>
      </c>
      <c r="X54" s="57">
        <f t="shared" si="27"/>
        <v>2.6763888888526708</v>
      </c>
      <c r="Y54">
        <v>11.53</v>
      </c>
      <c r="Z54">
        <v>0.02</v>
      </c>
      <c r="AA54" s="32">
        <f t="shared" si="28"/>
        <v>0.14004949934755209</v>
      </c>
      <c r="AB54" s="32">
        <f t="shared" si="29"/>
        <v>3.6523226795186415E-4</v>
      </c>
      <c r="AD54" s="50">
        <v>42976.594293981485</v>
      </c>
      <c r="AE54" s="57">
        <f t="shared" si="30"/>
        <v>2.8130555556854233</v>
      </c>
      <c r="AF54">
        <v>230.55</v>
      </c>
      <c r="AG54">
        <v>197.01</v>
      </c>
      <c r="AH54" s="32">
        <f t="shared" si="31"/>
        <v>8.560486966188499</v>
      </c>
      <c r="AI54" s="32">
        <f t="shared" si="32"/>
        <v>10.997868077927633</v>
      </c>
      <c r="AK54" s="50">
        <v>42976.599409722221</v>
      </c>
      <c r="AL54" s="57">
        <f t="shared" si="33"/>
        <v>2.9358333333511837</v>
      </c>
      <c r="AM54">
        <v>81.05</v>
      </c>
      <c r="AN54">
        <v>113.2</v>
      </c>
      <c r="AO54" s="32">
        <f t="shared" si="34"/>
        <v>0.4216101241192407</v>
      </c>
      <c r="AP54" s="32">
        <f t="shared" si="35"/>
        <v>0.88530176446186248</v>
      </c>
    </row>
    <row r="55" spans="1:65" x14ac:dyDescent="0.2">
      <c r="A55" s="50">
        <v>42976.60255787037</v>
      </c>
      <c r="B55" s="57">
        <f t="shared" si="18"/>
        <v>3.0113888889318332</v>
      </c>
      <c r="C55">
        <v>5.0199999999999996</v>
      </c>
      <c r="D55" s="2">
        <v>0</v>
      </c>
      <c r="E55" s="32">
        <f t="shared" si="19"/>
        <v>0.1277029850386199</v>
      </c>
      <c r="F55" s="32">
        <f t="shared" si="20"/>
        <v>0</v>
      </c>
      <c r="G55" s="2"/>
      <c r="H55" s="64">
        <v>42976.607673611114</v>
      </c>
      <c r="I55" s="32">
        <f t="shared" si="21"/>
        <v>3.1341666667722166</v>
      </c>
      <c r="J55" s="2">
        <v>7205.01</v>
      </c>
      <c r="K55" s="2">
        <v>6568.38</v>
      </c>
      <c r="L55" s="32">
        <f t="shared" si="22"/>
        <v>312.3828904226292</v>
      </c>
      <c r="M55" s="32">
        <f t="shared" si="23"/>
        <v>268.55468450856853</v>
      </c>
      <c r="N55" s="2"/>
      <c r="O55" s="64">
        <v>42976.613217592596</v>
      </c>
      <c r="P55" s="32">
        <f t="shared" si="24"/>
        <v>3.2672222223482095</v>
      </c>
      <c r="Q55" s="2">
        <v>140.57</v>
      </c>
      <c r="R55" s="2">
        <v>244.41</v>
      </c>
      <c r="S55" s="32">
        <f t="shared" si="25"/>
        <v>1.0233873668222888</v>
      </c>
      <c r="T55" s="32">
        <f t="shared" si="26"/>
        <v>1.6779854431416383</v>
      </c>
      <c r="U55" s="2"/>
      <c r="W55" s="50">
        <v>42976.605115740742</v>
      </c>
      <c r="X55" s="57">
        <f t="shared" si="27"/>
        <v>3.0727777778520249</v>
      </c>
      <c r="Y55">
        <v>3.53</v>
      </c>
      <c r="Z55">
        <v>3.5</v>
      </c>
      <c r="AA55" s="32">
        <f t="shared" si="28"/>
        <v>4.2877253486284378E-2</v>
      </c>
      <c r="AB55" s="32">
        <f t="shared" si="29"/>
        <v>6.3915646891576222E-2</v>
      </c>
      <c r="AD55" s="50">
        <v>42976.610659722224</v>
      </c>
      <c r="AE55" s="57">
        <f t="shared" si="30"/>
        <v>3.2058333334280178</v>
      </c>
      <c r="AF55">
        <v>180.49</v>
      </c>
      <c r="AG55">
        <v>225.73</v>
      </c>
      <c r="AH55" s="32">
        <f t="shared" si="31"/>
        <v>6.7017232380280296</v>
      </c>
      <c r="AI55" s="32">
        <f t="shared" si="32"/>
        <v>12.601130710271583</v>
      </c>
      <c r="AK55" s="50">
        <v>42976.61577546296</v>
      </c>
      <c r="AL55" s="57">
        <f t="shared" si="33"/>
        <v>3.3286111110937782</v>
      </c>
      <c r="AM55">
        <v>113.59</v>
      </c>
      <c r="AN55">
        <v>110.13</v>
      </c>
      <c r="AO55" s="32">
        <f t="shared" si="34"/>
        <v>0.59087839603583647</v>
      </c>
      <c r="AP55" s="32">
        <f t="shared" si="35"/>
        <v>0.86129225547866517</v>
      </c>
    </row>
    <row r="56" spans="1:65" x14ac:dyDescent="0.2">
      <c r="A56" s="50">
        <v>42976.61891203704</v>
      </c>
      <c r="B56" s="57">
        <f t="shared" si="18"/>
        <v>3.403888889006339</v>
      </c>
      <c r="C56">
        <v>38.5</v>
      </c>
      <c r="D56" s="2">
        <v>11.72</v>
      </c>
      <c r="E56" s="32">
        <f t="shared" si="19"/>
        <v>0.97939540318463469</v>
      </c>
      <c r="F56" s="32">
        <f t="shared" si="20"/>
        <v>0.28115561071822143</v>
      </c>
      <c r="G56" s="2"/>
      <c r="H56" s="64">
        <v>42976.624027777776</v>
      </c>
      <c r="I56" s="32">
        <f t="shared" si="21"/>
        <v>3.5266666666720994</v>
      </c>
      <c r="J56" s="2">
        <v>7465.18</v>
      </c>
      <c r="K56" s="2">
        <v>6666.34</v>
      </c>
      <c r="L56" s="32">
        <f t="shared" si="22"/>
        <v>323.66291038113803</v>
      </c>
      <c r="M56" s="32">
        <f t="shared" si="23"/>
        <v>272.55987557462436</v>
      </c>
      <c r="N56" s="2"/>
      <c r="O56" s="64">
        <v>42976.629710648151</v>
      </c>
      <c r="P56" s="32">
        <f t="shared" si="24"/>
        <v>3.6630555556621403</v>
      </c>
      <c r="Q56" s="2">
        <v>151.58000000000001</v>
      </c>
      <c r="R56" s="2">
        <v>211.06</v>
      </c>
      <c r="S56" s="32">
        <f t="shared" si="25"/>
        <v>1.1035431248696206</v>
      </c>
      <c r="T56" s="32">
        <f t="shared" si="26"/>
        <v>1.4490225753016415</v>
      </c>
      <c r="U56" s="2"/>
      <c r="W56" s="50">
        <v>42976.621469907404</v>
      </c>
      <c r="X56" s="57">
        <f t="shared" si="27"/>
        <v>3.4652777777519077</v>
      </c>
      <c r="Y56">
        <v>19.53</v>
      </c>
      <c r="Z56">
        <v>2.62</v>
      </c>
      <c r="AA56" s="32">
        <f t="shared" si="28"/>
        <v>0.23722174520881983</v>
      </c>
      <c r="AB56" s="32">
        <f t="shared" si="29"/>
        <v>4.7845427101694198E-2</v>
      </c>
      <c r="AD56" s="50">
        <v>42976.627152777779</v>
      </c>
      <c r="AE56" s="57">
        <f t="shared" si="30"/>
        <v>3.6016666667419486</v>
      </c>
      <c r="AF56">
        <v>209.53</v>
      </c>
      <c r="AG56">
        <v>212.47</v>
      </c>
      <c r="AH56" s="32">
        <f t="shared" si="31"/>
        <v>7.7799992800931523</v>
      </c>
      <c r="AI56" s="32">
        <f t="shared" si="32"/>
        <v>11.860905692692169</v>
      </c>
      <c r="AK56" s="50">
        <v>42976.632268518515</v>
      </c>
      <c r="AL56" s="57">
        <f t="shared" si="33"/>
        <v>3.7244444444077089</v>
      </c>
      <c r="AM56">
        <v>110.61</v>
      </c>
      <c r="AN56">
        <v>99.47</v>
      </c>
      <c r="AO56" s="32">
        <f t="shared" si="34"/>
        <v>0.57537687635816426</v>
      </c>
      <c r="AP56" s="32">
        <f t="shared" si="35"/>
        <v>0.77792373242951818</v>
      </c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</row>
    <row r="57" spans="1:65" x14ac:dyDescent="0.2">
      <c r="A57" s="50">
        <v>42976.635393518518</v>
      </c>
      <c r="B57" s="57">
        <f t="shared" si="18"/>
        <v>3.7994444444775581</v>
      </c>
      <c r="C57">
        <v>19.510000000000002</v>
      </c>
      <c r="D57" s="2">
        <v>7.61</v>
      </c>
      <c r="E57" s="32">
        <f t="shared" si="19"/>
        <v>0.49631180041901879</v>
      </c>
      <c r="F57" s="32">
        <f t="shared" si="20"/>
        <v>0.18255923187420348</v>
      </c>
      <c r="G57" s="2"/>
      <c r="H57" s="64">
        <v>42976.640520833331</v>
      </c>
      <c r="I57" s="32">
        <f t="shared" si="21"/>
        <v>3.9224999999860302</v>
      </c>
      <c r="J57" s="2">
        <v>7185.68</v>
      </c>
      <c r="K57" s="2">
        <v>6686.48</v>
      </c>
      <c r="L57" s="32">
        <f t="shared" si="22"/>
        <v>311.54481229756493</v>
      </c>
      <c r="M57" s="32">
        <f t="shared" si="23"/>
        <v>273.38331930747813</v>
      </c>
      <c r="N57" s="2"/>
      <c r="O57" s="64">
        <v>42976.646203703705</v>
      </c>
      <c r="P57" s="32">
        <f t="shared" si="24"/>
        <v>4.058888888976071</v>
      </c>
      <c r="Q57" s="2">
        <v>169.57</v>
      </c>
      <c r="R57" s="2">
        <v>198.06</v>
      </c>
      <c r="S57" s="32">
        <f t="shared" si="25"/>
        <v>1.2345151582276128</v>
      </c>
      <c r="T57" s="32">
        <f t="shared" si="26"/>
        <v>1.3597716822905483</v>
      </c>
      <c r="U57" s="2"/>
      <c r="W57" s="50">
        <v>42976.637962962966</v>
      </c>
      <c r="X57" s="57">
        <f t="shared" si="27"/>
        <v>3.8611111112404615</v>
      </c>
      <c r="Y57">
        <v>7.53</v>
      </c>
      <c r="Z57">
        <v>0</v>
      </c>
      <c r="AA57" s="32">
        <f t="shared" si="28"/>
        <v>9.1463376416918249E-2</v>
      </c>
      <c r="AB57" s="32">
        <f t="shared" si="29"/>
        <v>0</v>
      </c>
      <c r="AD57" s="50">
        <v>42976.643634259257</v>
      </c>
      <c r="AE57" s="57">
        <f t="shared" si="30"/>
        <v>3.9972222222131677</v>
      </c>
      <c r="AF57">
        <v>216.06</v>
      </c>
      <c r="AG57">
        <v>188.59</v>
      </c>
      <c r="AH57" s="32">
        <f t="shared" si="31"/>
        <v>8.0224628666869968</v>
      </c>
      <c r="AI57" s="32">
        <f t="shared" si="32"/>
        <v>10.527830774155486</v>
      </c>
      <c r="AK57" s="50">
        <v>42976.648761574077</v>
      </c>
      <c r="AL57" s="57">
        <f t="shared" si="33"/>
        <v>4.1202777778962627</v>
      </c>
      <c r="AM57">
        <v>84.54</v>
      </c>
      <c r="AN57">
        <v>109.05</v>
      </c>
      <c r="AO57" s="32">
        <f t="shared" si="34"/>
        <v>0.43976458843973609</v>
      </c>
      <c r="AP57" s="32">
        <f t="shared" si="35"/>
        <v>0.85284591355623751</v>
      </c>
    </row>
    <row r="58" spans="1:65" x14ac:dyDescent="0.2">
      <c r="A58" s="50">
        <v>42976.651886574073</v>
      </c>
      <c r="B58" s="57">
        <f t="shared" si="18"/>
        <v>4.1952777777914889</v>
      </c>
      <c r="C58">
        <v>19.04</v>
      </c>
      <c r="D58" s="2">
        <v>2.4700000000000002</v>
      </c>
      <c r="E58" s="32">
        <f t="shared" si="19"/>
        <v>0.4843555448476739</v>
      </c>
      <c r="F58" s="32">
        <f t="shared" si="20"/>
        <v>5.9253784852730959E-2</v>
      </c>
      <c r="G58" s="2"/>
      <c r="H58" s="64">
        <v>42976.657013888886</v>
      </c>
      <c r="I58" s="32">
        <f t="shared" si="21"/>
        <v>4.3183333332999609</v>
      </c>
      <c r="J58" s="2">
        <v>7180.07</v>
      </c>
      <c r="K58" s="2">
        <v>6641.72</v>
      </c>
      <c r="L58" s="32">
        <f t="shared" si="22"/>
        <v>311.30158320901802</v>
      </c>
      <c r="M58" s="32">
        <f t="shared" si="23"/>
        <v>271.55326263009295</v>
      </c>
      <c r="N58" s="2"/>
      <c r="O58" s="64">
        <v>42976.66269675926</v>
      </c>
      <c r="P58" s="32">
        <f t="shared" si="24"/>
        <v>4.4547222222900018</v>
      </c>
      <c r="Q58" s="2">
        <v>142.04</v>
      </c>
      <c r="R58" s="2">
        <v>172.06</v>
      </c>
      <c r="S58" s="32">
        <f t="shared" si="25"/>
        <v>1.0340893617659379</v>
      </c>
      <c r="T58" s="32">
        <f t="shared" si="26"/>
        <v>1.1812698962683617</v>
      </c>
      <c r="U58" s="2"/>
      <c r="W58" s="50">
        <v>42976.654456018521</v>
      </c>
      <c r="X58" s="57">
        <f t="shared" si="27"/>
        <v>4.2569444445543922</v>
      </c>
      <c r="Y58">
        <v>12.52</v>
      </c>
      <c r="Z58">
        <v>1.52</v>
      </c>
      <c r="AA58" s="32">
        <f t="shared" si="28"/>
        <v>0.15207456477288397</v>
      </c>
      <c r="AB58" s="32">
        <f t="shared" si="29"/>
        <v>2.7757652364341676E-2</v>
      </c>
      <c r="AD58" s="50">
        <v>42976.660138888888</v>
      </c>
      <c r="AE58" s="57">
        <f t="shared" si="30"/>
        <v>4.3933333333698101</v>
      </c>
      <c r="AF58">
        <v>205.98</v>
      </c>
      <c r="AG58">
        <v>203.1</v>
      </c>
      <c r="AH58" s="32">
        <f t="shared" si="31"/>
        <v>7.6481852322511692</v>
      </c>
      <c r="AI58" s="32">
        <f t="shared" si="32"/>
        <v>11.337835676499175</v>
      </c>
      <c r="AK58" s="50">
        <v>42976.665266203701</v>
      </c>
      <c r="AL58" s="57">
        <f t="shared" si="33"/>
        <v>4.5163888888782822</v>
      </c>
      <c r="AM58">
        <v>98.06</v>
      </c>
      <c r="AN58">
        <v>115.45</v>
      </c>
      <c r="AO58" s="32">
        <f t="shared" si="34"/>
        <v>0.51009363073575253</v>
      </c>
      <c r="AP58" s="32">
        <f t="shared" si="35"/>
        <v>0.90289831013358679</v>
      </c>
    </row>
    <row r="59" spans="1:65" x14ac:dyDescent="0.2">
      <c r="A59" s="50">
        <v>42976.668402777781</v>
      </c>
      <c r="B59" s="57">
        <f t="shared" si="18"/>
        <v>4.591666666790843</v>
      </c>
      <c r="C59">
        <v>0</v>
      </c>
      <c r="D59" s="2">
        <v>0.41</v>
      </c>
      <c r="E59" s="32">
        <f t="shared" si="19"/>
        <v>0</v>
      </c>
      <c r="F59" s="32">
        <f t="shared" si="20"/>
        <v>9.8356484978217359E-3</v>
      </c>
      <c r="G59" s="2"/>
      <c r="H59" s="64">
        <v>42976.673530092594</v>
      </c>
      <c r="I59" s="32">
        <f t="shared" si="21"/>
        <v>4.714722222299315</v>
      </c>
      <c r="J59" s="2">
        <v>7219.58</v>
      </c>
      <c r="K59" s="2">
        <v>6758.53</v>
      </c>
      <c r="L59" s="32">
        <f t="shared" si="22"/>
        <v>313.01459235135064</v>
      </c>
      <c r="M59" s="32">
        <f t="shared" si="23"/>
        <v>276.32915450867574</v>
      </c>
      <c r="N59" s="2"/>
      <c r="O59" s="64">
        <v>42976.679074074076</v>
      </c>
      <c r="P59" s="32">
        <f t="shared" si="24"/>
        <v>4.8477777778753079</v>
      </c>
      <c r="Q59" s="2">
        <v>137.56</v>
      </c>
      <c r="R59" s="2">
        <v>135.29</v>
      </c>
      <c r="S59" s="32">
        <f t="shared" si="25"/>
        <v>1.0014737581281501</v>
      </c>
      <c r="T59" s="32">
        <f t="shared" si="26"/>
        <v>0.92882717811313886</v>
      </c>
      <c r="U59" s="2"/>
      <c r="W59" s="50">
        <v>42976.670972222222</v>
      </c>
      <c r="X59" s="57">
        <f t="shared" si="27"/>
        <v>4.6533333333791234</v>
      </c>
      <c r="Y59">
        <v>0</v>
      </c>
      <c r="Z59">
        <v>0</v>
      </c>
      <c r="AA59" s="32">
        <f t="shared" si="28"/>
        <v>0</v>
      </c>
      <c r="AB59" s="32">
        <f t="shared" si="29"/>
        <v>0</v>
      </c>
      <c r="AD59" s="50">
        <v>42976.676516203705</v>
      </c>
      <c r="AE59" s="57">
        <f t="shared" si="30"/>
        <v>4.7863888889551163</v>
      </c>
      <c r="AF59">
        <v>185.99</v>
      </c>
      <c r="AG59">
        <v>186.28</v>
      </c>
      <c r="AH59" s="32">
        <f t="shared" si="31"/>
        <v>6.9059421853888487</v>
      </c>
      <c r="AI59" s="32">
        <f t="shared" si="32"/>
        <v>10.398877547111109</v>
      </c>
      <c r="AK59" s="50">
        <v>42976.681631944448</v>
      </c>
      <c r="AL59" s="57">
        <f t="shared" si="33"/>
        <v>4.9091666667954996</v>
      </c>
      <c r="AM59">
        <v>83.6</v>
      </c>
      <c r="AN59">
        <v>99.19</v>
      </c>
      <c r="AO59" s="32">
        <f t="shared" si="34"/>
        <v>0.43487484733335618</v>
      </c>
      <c r="AP59" s="32">
        <f t="shared" si="35"/>
        <v>0.77573394007925911</v>
      </c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</row>
    <row r="60" spans="1:65" x14ac:dyDescent="0.2">
      <c r="A60" s="50">
        <v>42976.68476851852</v>
      </c>
      <c r="B60" s="57">
        <f t="shared" si="18"/>
        <v>4.9844444445334375</v>
      </c>
      <c r="C60">
        <v>6.53</v>
      </c>
      <c r="D60" s="2">
        <v>2.4700000000000002</v>
      </c>
      <c r="E60" s="32">
        <f t="shared" si="19"/>
        <v>0.16611563591677053</v>
      </c>
      <c r="F60" s="32">
        <f t="shared" si="20"/>
        <v>5.9253784852730959E-2</v>
      </c>
      <c r="G60" s="2"/>
      <c r="H60" s="64">
        <v>42976.689884259256</v>
      </c>
      <c r="I60" s="32">
        <f t="shared" si="21"/>
        <v>5.1072222221991979</v>
      </c>
      <c r="J60" s="2">
        <v>7219.64</v>
      </c>
      <c r="K60" s="2">
        <v>6700.52</v>
      </c>
      <c r="L60" s="32">
        <f t="shared" si="22"/>
        <v>313.01719373197687</v>
      </c>
      <c r="M60" s="32">
        <f t="shared" si="23"/>
        <v>273.95735853336038</v>
      </c>
      <c r="N60" s="2"/>
      <c r="O60" s="64">
        <v>42976.695567129631</v>
      </c>
      <c r="P60" s="32">
        <f t="shared" si="24"/>
        <v>5.2436111111892387</v>
      </c>
      <c r="Q60" s="2">
        <v>125.58</v>
      </c>
      <c r="R60" s="2">
        <v>124.79</v>
      </c>
      <c r="S60" s="32">
        <f t="shared" si="25"/>
        <v>0.91425613947174389</v>
      </c>
      <c r="T60" s="32">
        <f t="shared" si="26"/>
        <v>0.85673991837340968</v>
      </c>
      <c r="U60" s="2"/>
      <c r="W60" s="50">
        <v>42976.687326388892</v>
      </c>
      <c r="X60" s="57">
        <f t="shared" si="27"/>
        <v>5.0458333334536292</v>
      </c>
      <c r="Y60">
        <v>0</v>
      </c>
      <c r="Z60">
        <v>0</v>
      </c>
      <c r="AA60" s="32">
        <f t="shared" si="28"/>
        <v>0</v>
      </c>
      <c r="AB60" s="32">
        <f t="shared" si="29"/>
        <v>0</v>
      </c>
      <c r="AD60" s="50">
        <v>42976.693009259259</v>
      </c>
      <c r="AE60" s="57">
        <f t="shared" si="30"/>
        <v>5.1822222222690471</v>
      </c>
      <c r="AF60">
        <v>216.6</v>
      </c>
      <c r="AG60">
        <v>210.72</v>
      </c>
      <c r="AH60" s="32">
        <f t="shared" si="31"/>
        <v>8.042513454246059</v>
      </c>
      <c r="AI60" s="32">
        <f t="shared" si="32"/>
        <v>11.763213854022187</v>
      </c>
      <c r="AK60" s="50">
        <v>42976.698136574072</v>
      </c>
      <c r="AL60" s="57">
        <f t="shared" si="33"/>
        <v>5.3052777777775191</v>
      </c>
      <c r="AM60">
        <v>118.57</v>
      </c>
      <c r="AN60">
        <v>92.33</v>
      </c>
      <c r="AO60" s="32">
        <f t="shared" si="34"/>
        <v>0.61678362019516797</v>
      </c>
      <c r="AP60" s="32">
        <f t="shared" si="35"/>
        <v>0.72208402749791301</v>
      </c>
    </row>
    <row r="61" spans="1:65" x14ac:dyDescent="0.2">
      <c r="A61" s="50">
        <v>42976.701261574075</v>
      </c>
      <c r="B61" s="57">
        <f t="shared" si="18"/>
        <v>5.3802777778473683</v>
      </c>
      <c r="C61">
        <v>0</v>
      </c>
      <c r="D61" s="2">
        <v>0</v>
      </c>
      <c r="E61" s="32">
        <f t="shared" si="19"/>
        <v>0</v>
      </c>
      <c r="F61" s="32">
        <f t="shared" si="20"/>
        <v>0</v>
      </c>
      <c r="G61" s="2"/>
      <c r="H61" s="64">
        <v>42976.706377314818</v>
      </c>
      <c r="I61" s="32">
        <f t="shared" si="21"/>
        <v>5.5030555556877516</v>
      </c>
      <c r="J61" s="2">
        <v>7237.95</v>
      </c>
      <c r="K61" s="2">
        <v>6676.62</v>
      </c>
      <c r="L61" s="32">
        <f t="shared" si="22"/>
        <v>313.81104838639624</v>
      </c>
      <c r="M61" s="32">
        <f t="shared" si="23"/>
        <v>272.9801834978486</v>
      </c>
      <c r="N61" s="2"/>
      <c r="O61" s="64">
        <v>42976.712060185186</v>
      </c>
      <c r="P61" s="32">
        <f t="shared" si="24"/>
        <v>5.6394444445031695</v>
      </c>
      <c r="Q61" s="2">
        <v>121.04</v>
      </c>
      <c r="R61" s="2">
        <v>157.72999999999999</v>
      </c>
      <c r="S61" s="32">
        <f t="shared" si="25"/>
        <v>0.88120371971380695</v>
      </c>
      <c r="T61" s="32">
        <f t="shared" si="26"/>
        <v>1.0828879503569027</v>
      </c>
      <c r="U61" s="2"/>
      <c r="W61" s="50">
        <v>42976.703819444447</v>
      </c>
      <c r="X61" s="57">
        <f t="shared" si="27"/>
        <v>5.4416666667675599</v>
      </c>
      <c r="Y61">
        <v>0.03</v>
      </c>
      <c r="Z61">
        <v>0</v>
      </c>
      <c r="AA61" s="32">
        <f t="shared" si="28"/>
        <v>3.6439592197975399E-4</v>
      </c>
      <c r="AB61" s="32">
        <f t="shared" si="29"/>
        <v>0</v>
      </c>
      <c r="AD61" s="50">
        <v>42976.709502314814</v>
      </c>
      <c r="AE61" s="57">
        <f t="shared" si="30"/>
        <v>5.5780555555829778</v>
      </c>
      <c r="AF61">
        <v>182.06</v>
      </c>
      <c r="AG61">
        <v>182.43</v>
      </c>
      <c r="AH61" s="32">
        <f t="shared" si="31"/>
        <v>6.760018464820118</v>
      </c>
      <c r="AI61" s="32">
        <f t="shared" si="32"/>
        <v>10.183955502037147</v>
      </c>
      <c r="AK61" s="50">
        <v>42976.714618055557</v>
      </c>
      <c r="AL61" s="57">
        <f t="shared" si="33"/>
        <v>5.7008333334233612</v>
      </c>
      <c r="AM61">
        <v>106.09</v>
      </c>
      <c r="AN61">
        <v>98.94</v>
      </c>
      <c r="AO61" s="32">
        <f t="shared" si="34"/>
        <v>0.55186450422961431</v>
      </c>
      <c r="AP61" s="32">
        <f t="shared" si="35"/>
        <v>0.77377876833795645</v>
      </c>
    </row>
    <row r="62" spans="1:65" x14ac:dyDescent="0.2">
      <c r="A62" s="50">
        <v>42976.71775462963</v>
      </c>
      <c r="B62" s="57">
        <f t="shared" si="18"/>
        <v>5.776111111161299</v>
      </c>
      <c r="C62">
        <v>4.5599999999999996</v>
      </c>
      <c r="D62" s="2">
        <v>0</v>
      </c>
      <c r="E62" s="32">
        <f t="shared" si="19"/>
        <v>0.1160011178836866</v>
      </c>
      <c r="F62" s="32">
        <f t="shared" si="20"/>
        <v>0</v>
      </c>
      <c r="G62" s="2"/>
      <c r="H62" s="64">
        <v>42976.722870370373</v>
      </c>
      <c r="I62" s="32">
        <f t="shared" si="21"/>
        <v>5.8988888890016824</v>
      </c>
      <c r="J62" s="2">
        <v>7355.49</v>
      </c>
      <c r="K62" s="2">
        <v>6894.25</v>
      </c>
      <c r="L62" s="32">
        <f t="shared" si="22"/>
        <v>318.90715303306234</v>
      </c>
      <c r="M62" s="32">
        <f t="shared" si="23"/>
        <v>281.87820035887063</v>
      </c>
      <c r="N62" s="2"/>
      <c r="O62" s="64">
        <v>42976.72855324074</v>
      </c>
      <c r="P62" s="32">
        <f t="shared" si="24"/>
        <v>6.0352777778171003</v>
      </c>
      <c r="Q62" s="2">
        <v>128.56</v>
      </c>
      <c r="R62" s="2">
        <v>139.58000000000001</v>
      </c>
      <c r="S62" s="32">
        <f t="shared" si="25"/>
        <v>0.93595134010580827</v>
      </c>
      <c r="T62" s="32">
        <f t="shared" si="26"/>
        <v>0.95827997280679966</v>
      </c>
      <c r="U62" s="2"/>
      <c r="W62" s="50">
        <v>42976.720312500001</v>
      </c>
      <c r="X62" s="57">
        <f t="shared" si="27"/>
        <v>5.8375000000814907</v>
      </c>
      <c r="Y62">
        <v>0.02</v>
      </c>
      <c r="Z62">
        <v>0</v>
      </c>
      <c r="AA62" s="32">
        <f t="shared" si="28"/>
        <v>2.429306146531693E-4</v>
      </c>
      <c r="AB62" s="32">
        <f t="shared" si="29"/>
        <v>0</v>
      </c>
      <c r="AD62" s="50">
        <v>42976.725995370369</v>
      </c>
      <c r="AE62" s="57">
        <f t="shared" si="30"/>
        <v>5.9738888888969086</v>
      </c>
      <c r="AF62">
        <v>204.06</v>
      </c>
      <c r="AG62">
        <v>177.54</v>
      </c>
      <c r="AH62" s="32">
        <f t="shared" si="31"/>
        <v>7.5768942542633919</v>
      </c>
      <c r="AI62" s="32">
        <f t="shared" si="32"/>
        <v>9.9109765928393063</v>
      </c>
      <c r="AK62" s="50">
        <v>42976.731111111112</v>
      </c>
      <c r="AL62" s="57">
        <f t="shared" si="33"/>
        <v>6.096666666737292</v>
      </c>
      <c r="AM62">
        <v>108.09</v>
      </c>
      <c r="AN62">
        <v>106.35</v>
      </c>
      <c r="AO62" s="32">
        <f t="shared" si="34"/>
        <v>0.56226820871127359</v>
      </c>
      <c r="AP62" s="32">
        <f t="shared" si="35"/>
        <v>0.83173005875016837</v>
      </c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</row>
    <row r="63" spans="1:65" x14ac:dyDescent="0.2">
      <c r="A63" s="50">
        <v>42976.734340277777</v>
      </c>
      <c r="B63" s="57">
        <f t="shared" si="18"/>
        <v>6.1741666666930541</v>
      </c>
      <c r="C63">
        <v>3.53</v>
      </c>
      <c r="D63" s="2">
        <v>0.42</v>
      </c>
      <c r="E63" s="32">
        <f t="shared" si="19"/>
        <v>8.9799110993292477E-2</v>
      </c>
      <c r="F63" s="32">
        <f t="shared" si="20"/>
        <v>1.0075542363622268E-2</v>
      </c>
      <c r="G63" s="2"/>
      <c r="H63" s="64">
        <v>42976.73945601852</v>
      </c>
      <c r="I63" s="32">
        <f t="shared" si="21"/>
        <v>6.2969444445334375</v>
      </c>
      <c r="J63" s="2">
        <v>7417.5</v>
      </c>
      <c r="K63" s="2">
        <v>6679.24</v>
      </c>
      <c r="L63" s="32">
        <f t="shared" si="22"/>
        <v>321.59567991020862</v>
      </c>
      <c r="M63" s="32">
        <f t="shared" si="23"/>
        <v>273.0873047778922</v>
      </c>
      <c r="N63" s="2"/>
      <c r="O63" s="64">
        <v>42976.745000000003</v>
      </c>
      <c r="P63" s="32">
        <f t="shared" si="24"/>
        <v>6.4300000001094304</v>
      </c>
      <c r="Q63" s="2">
        <v>140.09</v>
      </c>
      <c r="R63" s="2">
        <v>151.88</v>
      </c>
      <c r="S63" s="32">
        <f t="shared" si="25"/>
        <v>1.0198928378610974</v>
      </c>
      <c r="T63" s="32">
        <f t="shared" si="26"/>
        <v>1.0427250485019108</v>
      </c>
      <c r="U63" s="2"/>
      <c r="W63" s="50">
        <v>42976.736898148149</v>
      </c>
      <c r="X63" s="57">
        <f t="shared" si="27"/>
        <v>6.2355555556132458</v>
      </c>
      <c r="Y63">
        <v>10.53</v>
      </c>
      <c r="Z63">
        <v>0</v>
      </c>
      <c r="AA63" s="32">
        <f t="shared" si="28"/>
        <v>0.12790296861489364</v>
      </c>
      <c r="AB63" s="32">
        <f t="shared" si="29"/>
        <v>0</v>
      </c>
      <c r="AD63" s="50">
        <v>42976.742442129631</v>
      </c>
      <c r="AE63" s="57">
        <f t="shared" si="30"/>
        <v>6.3686111111892387</v>
      </c>
      <c r="AF63">
        <v>205.06</v>
      </c>
      <c r="AG63">
        <v>203.49</v>
      </c>
      <c r="AH63" s="32">
        <f t="shared" si="31"/>
        <v>7.6140249719653585</v>
      </c>
      <c r="AI63" s="32">
        <f t="shared" si="32"/>
        <v>11.359607000545628</v>
      </c>
      <c r="AK63" s="50">
        <v>42976.747557870367</v>
      </c>
      <c r="AL63" s="57">
        <f t="shared" si="33"/>
        <v>6.4913888888549991</v>
      </c>
      <c r="AM63">
        <v>95.08</v>
      </c>
      <c r="AN63">
        <v>68.790000000000006</v>
      </c>
      <c r="AO63" s="32">
        <f t="shared" si="34"/>
        <v>0.49459211105808026</v>
      </c>
      <c r="AP63" s="32">
        <f t="shared" si="35"/>
        <v>0.5379850563368509</v>
      </c>
    </row>
    <row r="64" spans="1:65" x14ac:dyDescent="0.2">
      <c r="A64" s="50">
        <v>42976.750694444447</v>
      </c>
      <c r="B64" s="57">
        <f t="shared" si="18"/>
        <v>6.5666666667675599</v>
      </c>
      <c r="C64">
        <v>0</v>
      </c>
      <c r="D64" s="2">
        <v>0</v>
      </c>
      <c r="E64" s="32">
        <f t="shared" si="19"/>
        <v>0</v>
      </c>
      <c r="F64" s="32">
        <f t="shared" si="20"/>
        <v>0</v>
      </c>
      <c r="G64" s="2"/>
      <c r="H64" s="64">
        <v>42976.755810185183</v>
      </c>
      <c r="I64" s="32">
        <f t="shared" si="21"/>
        <v>6.6894444444333203</v>
      </c>
      <c r="J64" s="2">
        <v>7268.73</v>
      </c>
      <c r="K64" s="2">
        <v>6717.77</v>
      </c>
      <c r="L64" s="32">
        <f t="shared" si="22"/>
        <v>315.14555664762122</v>
      </c>
      <c r="M64" s="32">
        <f t="shared" si="23"/>
        <v>274.66264177028836</v>
      </c>
      <c r="N64" s="2"/>
      <c r="O64" s="64">
        <v>42976.761493055557</v>
      </c>
      <c r="P64" s="32">
        <f t="shared" si="24"/>
        <v>6.8258333334233612</v>
      </c>
      <c r="Q64" s="2">
        <v>110.07</v>
      </c>
      <c r="R64" s="2">
        <v>131.04</v>
      </c>
      <c r="S64" s="32">
        <f t="shared" si="25"/>
        <v>0.80133917241324137</v>
      </c>
      <c r="T64" s="32">
        <f t="shared" si="26"/>
        <v>0.89964900155181982</v>
      </c>
      <c r="U64" s="2"/>
      <c r="W64" s="50">
        <v>42976.753252314818</v>
      </c>
      <c r="X64" s="57">
        <f t="shared" si="27"/>
        <v>6.6280555556877516</v>
      </c>
      <c r="Y64">
        <v>1.04</v>
      </c>
      <c r="Z64">
        <v>0</v>
      </c>
      <c r="AA64" s="32">
        <f t="shared" si="28"/>
        <v>1.2632391961964804E-2</v>
      </c>
      <c r="AB64" s="32">
        <f t="shared" si="29"/>
        <v>0</v>
      </c>
      <c r="AD64" s="50">
        <v>42976.758935185186</v>
      </c>
      <c r="AE64" s="57">
        <f t="shared" si="30"/>
        <v>6.7644444445031695</v>
      </c>
      <c r="AF64">
        <v>223.04</v>
      </c>
      <c r="AG64">
        <v>195.49</v>
      </c>
      <c r="AH64" s="32">
        <f t="shared" si="31"/>
        <v>8.2816352762467265</v>
      </c>
      <c r="AI64" s="32">
        <f t="shared" si="32"/>
        <v>10.913015738054279</v>
      </c>
      <c r="AK64" s="50">
        <v>42976.764050925929</v>
      </c>
      <c r="AL64" s="57">
        <f t="shared" si="33"/>
        <v>6.8872222223435529</v>
      </c>
      <c r="AM64">
        <v>79.05</v>
      </c>
      <c r="AN64">
        <v>92.31</v>
      </c>
      <c r="AO64" s="32">
        <f t="shared" si="34"/>
        <v>0.41120641963758142</v>
      </c>
      <c r="AP64" s="32">
        <f t="shared" si="35"/>
        <v>0.72192761375860881</v>
      </c>
    </row>
    <row r="65" spans="1:65" x14ac:dyDescent="0.2">
      <c r="A65" s="50">
        <v>42976.767175925925</v>
      </c>
      <c r="B65" s="57">
        <f t="shared" si="18"/>
        <v>6.9622222222387791</v>
      </c>
      <c r="C65">
        <v>0</v>
      </c>
      <c r="D65" s="2">
        <v>0</v>
      </c>
      <c r="E65" s="32">
        <f t="shared" si="19"/>
        <v>0</v>
      </c>
      <c r="F65" s="32">
        <f t="shared" si="20"/>
        <v>0</v>
      </c>
      <c r="G65" s="2"/>
      <c r="H65" s="64">
        <v>42976.772303240738</v>
      </c>
      <c r="I65" s="32">
        <f t="shared" si="21"/>
        <v>7.0852777777472511</v>
      </c>
      <c r="J65" s="2">
        <v>7288.58</v>
      </c>
      <c r="K65" s="2">
        <v>6741</v>
      </c>
      <c r="L65" s="32">
        <f t="shared" si="22"/>
        <v>316.00618007144567</v>
      </c>
      <c r="M65" s="32">
        <f t="shared" si="23"/>
        <v>275.61242319601797</v>
      </c>
      <c r="N65" s="2"/>
      <c r="O65" s="64">
        <v>42976.777986111112</v>
      </c>
      <c r="P65" s="32">
        <f t="shared" si="24"/>
        <v>7.221666666737292</v>
      </c>
      <c r="Q65" s="2">
        <v>121.07</v>
      </c>
      <c r="R65" s="2">
        <v>118.79</v>
      </c>
      <c r="S65" s="32">
        <f t="shared" si="25"/>
        <v>0.88142212777388151</v>
      </c>
      <c r="T65" s="32">
        <f t="shared" si="26"/>
        <v>0.81554719852213586</v>
      </c>
      <c r="U65" s="2"/>
      <c r="W65" s="50">
        <v>42976.769745370373</v>
      </c>
      <c r="X65" s="57">
        <f t="shared" si="27"/>
        <v>7.0238888890016824</v>
      </c>
      <c r="Y65">
        <v>0</v>
      </c>
      <c r="Z65">
        <v>0</v>
      </c>
      <c r="AA65" s="32">
        <f t="shared" si="28"/>
        <v>0</v>
      </c>
      <c r="AB65" s="32">
        <f t="shared" si="29"/>
        <v>0</v>
      </c>
      <c r="AD65" s="50">
        <v>42976.77542824074</v>
      </c>
      <c r="AE65" s="57">
        <f t="shared" si="30"/>
        <v>7.1602777778171003</v>
      </c>
      <c r="AF65">
        <v>173.01</v>
      </c>
      <c r="AG65">
        <v>213.13</v>
      </c>
      <c r="AH65" s="32">
        <f t="shared" si="31"/>
        <v>6.4239854696173158</v>
      </c>
      <c r="AI65" s="32">
        <f t="shared" si="32"/>
        <v>11.897749471847705</v>
      </c>
      <c r="AK65" s="50">
        <v>42976.780543981484</v>
      </c>
      <c r="AL65" s="57">
        <f t="shared" si="33"/>
        <v>7.2830555556574836</v>
      </c>
      <c r="AM65">
        <v>77.569999999999993</v>
      </c>
      <c r="AN65">
        <v>96.73</v>
      </c>
      <c r="AO65" s="32">
        <f t="shared" si="34"/>
        <v>0.40350767832115358</v>
      </c>
      <c r="AP65" s="32">
        <f t="shared" si="35"/>
        <v>0.75649505014484053</v>
      </c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</row>
    <row r="66" spans="1:65" x14ac:dyDescent="0.2">
      <c r="A66" s="50">
        <v>42976.783668981479</v>
      </c>
      <c r="B66" s="57">
        <f t="shared" si="18"/>
        <v>7.3580555555527098</v>
      </c>
      <c r="C66">
        <v>0</v>
      </c>
      <c r="D66" s="2">
        <v>2.4700000000000002</v>
      </c>
      <c r="E66" s="32">
        <f t="shared" si="19"/>
        <v>0</v>
      </c>
      <c r="F66" s="32">
        <f t="shared" si="20"/>
        <v>5.9253784852730959E-2</v>
      </c>
      <c r="G66" s="2"/>
      <c r="H66" s="64">
        <v>42976.7887962963</v>
      </c>
      <c r="I66" s="32">
        <f t="shared" si="21"/>
        <v>7.4811111112358049</v>
      </c>
      <c r="J66" s="2">
        <v>7221.52</v>
      </c>
      <c r="K66" s="2">
        <v>6786.86</v>
      </c>
      <c r="L66" s="32">
        <f t="shared" si="22"/>
        <v>313.09870365826356</v>
      </c>
      <c r="M66" s="32">
        <f t="shared" si="23"/>
        <v>277.48745445662757</v>
      </c>
      <c r="N66" s="2"/>
      <c r="O66" s="64">
        <v>42976.79446759259</v>
      </c>
      <c r="P66" s="32">
        <f t="shared" si="24"/>
        <v>7.6172222222085111</v>
      </c>
      <c r="Q66" s="2">
        <v>122.56</v>
      </c>
      <c r="R66" s="2">
        <v>122.68</v>
      </c>
      <c r="S66" s="32">
        <f t="shared" si="25"/>
        <v>0.89226972809091365</v>
      </c>
      <c r="T66" s="32">
        <f t="shared" si="26"/>
        <v>0.84225381189237847</v>
      </c>
      <c r="U66" s="2"/>
      <c r="W66" s="50">
        <v>42976.786226851851</v>
      </c>
      <c r="X66" s="57">
        <f t="shared" si="27"/>
        <v>7.4194444444729015</v>
      </c>
      <c r="Y66">
        <v>0</v>
      </c>
      <c r="Z66">
        <v>0</v>
      </c>
      <c r="AA66" s="32">
        <f t="shared" si="28"/>
        <v>0</v>
      </c>
      <c r="AB66" s="32">
        <f t="shared" si="29"/>
        <v>0</v>
      </c>
      <c r="AD66" s="50">
        <v>42976.791909722226</v>
      </c>
      <c r="AE66" s="57">
        <f t="shared" si="30"/>
        <v>7.5558333334629424</v>
      </c>
      <c r="AF66">
        <v>192.05</v>
      </c>
      <c r="AG66">
        <v>214.4</v>
      </c>
      <c r="AH66" s="32">
        <f t="shared" si="31"/>
        <v>7.1309543346627686</v>
      </c>
      <c r="AI66" s="32">
        <f t="shared" si="32"/>
        <v>11.968645834768209</v>
      </c>
      <c r="AK66" s="50">
        <v>42976.797037037039</v>
      </c>
      <c r="AL66" s="57">
        <f t="shared" si="33"/>
        <v>7.6788888889714144</v>
      </c>
      <c r="AM66">
        <v>98.58</v>
      </c>
      <c r="AN66">
        <v>107.71</v>
      </c>
      <c r="AO66" s="32">
        <f t="shared" si="34"/>
        <v>0.51279859390098392</v>
      </c>
      <c r="AP66" s="32">
        <f t="shared" si="35"/>
        <v>0.84236619302285509</v>
      </c>
    </row>
    <row r="67" spans="1:65" x14ac:dyDescent="0.2">
      <c r="A67" s="50">
        <v>42976.800173611111</v>
      </c>
      <c r="B67" s="57">
        <f t="shared" si="18"/>
        <v>7.7541666667093523</v>
      </c>
      <c r="C67">
        <v>0</v>
      </c>
      <c r="D67" s="2">
        <v>4.53</v>
      </c>
      <c r="E67" s="32">
        <f t="shared" si="19"/>
        <v>0</v>
      </c>
      <c r="F67" s="32">
        <f t="shared" si="20"/>
        <v>0.10867192120764019</v>
      </c>
      <c r="G67" s="2"/>
      <c r="H67" s="64">
        <v>42976.805289351854</v>
      </c>
      <c r="I67" s="32">
        <f t="shared" si="21"/>
        <v>7.8769444445497356</v>
      </c>
      <c r="J67" s="2">
        <v>7240.42</v>
      </c>
      <c r="K67" s="2">
        <v>6836.25</v>
      </c>
      <c r="L67" s="32">
        <f t="shared" si="22"/>
        <v>313.91813855550691</v>
      </c>
      <c r="M67" s="32">
        <f t="shared" si="23"/>
        <v>279.50681324340275</v>
      </c>
      <c r="N67" s="2"/>
      <c r="O67" s="64">
        <v>42976.811064814814</v>
      </c>
      <c r="P67" s="32">
        <f t="shared" si="24"/>
        <v>8.0155555555829778</v>
      </c>
      <c r="Q67" s="2">
        <v>116.56</v>
      </c>
      <c r="R67" s="2">
        <v>117.24</v>
      </c>
      <c r="S67" s="32">
        <f t="shared" si="25"/>
        <v>0.84858811607601903</v>
      </c>
      <c r="T67" s="32">
        <f t="shared" si="26"/>
        <v>0.80490574589389008</v>
      </c>
      <c r="U67" s="2"/>
      <c r="W67" s="50">
        <v>42976.802731481483</v>
      </c>
      <c r="X67" s="57">
        <f t="shared" si="27"/>
        <v>7.815555555629544</v>
      </c>
      <c r="Y67">
        <v>0</v>
      </c>
      <c r="Z67">
        <v>0</v>
      </c>
      <c r="AA67" s="32">
        <f t="shared" si="28"/>
        <v>0</v>
      </c>
      <c r="AB67" s="32">
        <f t="shared" si="29"/>
        <v>0</v>
      </c>
      <c r="AD67" s="50">
        <v>42976.808506944442</v>
      </c>
      <c r="AE67" s="57">
        <f t="shared" si="30"/>
        <v>7.9541666666627862</v>
      </c>
      <c r="AF67">
        <v>171.58</v>
      </c>
      <c r="AG67">
        <v>193.45</v>
      </c>
      <c r="AH67" s="32">
        <f t="shared" si="31"/>
        <v>6.3708885433035034</v>
      </c>
      <c r="AI67" s="32">
        <f t="shared" si="32"/>
        <v>10.799134966118983</v>
      </c>
      <c r="AK67" s="50">
        <v>42976.813622685186</v>
      </c>
      <c r="AL67" s="57">
        <f t="shared" si="33"/>
        <v>8.0769444445031695</v>
      </c>
      <c r="AM67">
        <v>79.540000000000006</v>
      </c>
      <c r="AN67">
        <v>98.28</v>
      </c>
      <c r="AO67" s="32">
        <f t="shared" si="34"/>
        <v>0.413755327235588</v>
      </c>
      <c r="AP67" s="32">
        <f t="shared" si="35"/>
        <v>0.76861711494091733</v>
      </c>
    </row>
    <row r="68" spans="1:65" x14ac:dyDescent="0.2">
      <c r="A68" s="50">
        <v>42976.816620370373</v>
      </c>
      <c r="B68" s="57">
        <f t="shared" si="18"/>
        <v>8.1488888890016824</v>
      </c>
      <c r="C68">
        <v>0</v>
      </c>
      <c r="D68" s="2">
        <v>0</v>
      </c>
      <c r="E68" s="32">
        <f t="shared" si="19"/>
        <v>0</v>
      </c>
      <c r="F68" s="32">
        <f t="shared" si="20"/>
        <v>0</v>
      </c>
      <c r="G68" s="2"/>
      <c r="H68" s="64">
        <v>42976.821736111109</v>
      </c>
      <c r="I68" s="32">
        <f t="shared" si="21"/>
        <v>8.2716666666674428</v>
      </c>
      <c r="J68" s="2">
        <v>7347.57</v>
      </c>
      <c r="K68" s="2">
        <v>6821.96</v>
      </c>
      <c r="L68" s="32">
        <f t="shared" si="22"/>
        <v>318.563770790408</v>
      </c>
      <c r="M68" s="32">
        <f t="shared" si="23"/>
        <v>278.92255252133316</v>
      </c>
      <c r="N68" s="2"/>
      <c r="O68" s="64">
        <v>42976.827418981484</v>
      </c>
      <c r="P68" s="32">
        <f t="shared" si="24"/>
        <v>8.4080555556574836</v>
      </c>
      <c r="Q68" s="2">
        <v>112.05</v>
      </c>
      <c r="R68" s="2">
        <v>115.94</v>
      </c>
      <c r="S68" s="32">
        <f t="shared" si="25"/>
        <v>0.81575410437815665</v>
      </c>
      <c r="T68" s="32">
        <f t="shared" si="26"/>
        <v>0.79598065659278083</v>
      </c>
      <c r="U68" s="2"/>
      <c r="W68" s="50">
        <v>42976.819178240738</v>
      </c>
      <c r="X68" s="57">
        <f t="shared" si="27"/>
        <v>8.2102777777472511</v>
      </c>
      <c r="Y68">
        <v>0</v>
      </c>
      <c r="Z68">
        <v>0</v>
      </c>
      <c r="AA68" s="32">
        <f t="shared" si="28"/>
        <v>0</v>
      </c>
      <c r="AB68" s="32">
        <f t="shared" si="29"/>
        <v>0</v>
      </c>
      <c r="AD68" s="50">
        <v>42976.824861111112</v>
      </c>
      <c r="AE68" s="57">
        <f t="shared" si="30"/>
        <v>8.346666666737292</v>
      </c>
      <c r="AF68">
        <v>202.57</v>
      </c>
      <c r="AG68">
        <v>193.27</v>
      </c>
      <c r="AH68" s="32">
        <f t="shared" si="31"/>
        <v>7.5215694848874604</v>
      </c>
      <c r="AI68" s="32">
        <f t="shared" si="32"/>
        <v>10.789086662712927</v>
      </c>
      <c r="AK68" s="50">
        <v>42976.829976851855</v>
      </c>
      <c r="AL68" s="57">
        <f t="shared" si="33"/>
        <v>8.4694444445776753</v>
      </c>
      <c r="AM68">
        <v>75.56</v>
      </c>
      <c r="AN68">
        <v>109.93</v>
      </c>
      <c r="AO68" s="32">
        <f t="shared" si="34"/>
        <v>0.39305195531708609</v>
      </c>
      <c r="AP68" s="32">
        <f t="shared" si="35"/>
        <v>0.85972811808562311</v>
      </c>
    </row>
    <row r="69" spans="1:65" x14ac:dyDescent="0.2">
      <c r="A69" s="50">
        <v>42976.833101851851</v>
      </c>
      <c r="B69" s="57">
        <f t="shared" si="18"/>
        <v>8.5444444444729015</v>
      </c>
      <c r="C69">
        <v>0</v>
      </c>
      <c r="D69" s="2">
        <v>0</v>
      </c>
      <c r="E69" s="32">
        <f t="shared" si="19"/>
        <v>0</v>
      </c>
      <c r="F69" s="32">
        <f t="shared" si="20"/>
        <v>0</v>
      </c>
      <c r="G69" s="2"/>
      <c r="H69" s="64">
        <v>42976.838229166664</v>
      </c>
      <c r="I69" s="32">
        <f t="shared" si="21"/>
        <v>8.6674999999813735</v>
      </c>
      <c r="J69" s="2">
        <v>7030.6</v>
      </c>
      <c r="K69" s="2">
        <v>6896.85</v>
      </c>
      <c r="L69" s="32">
        <f t="shared" si="22"/>
        <v>304.82111050579209</v>
      </c>
      <c r="M69" s="32">
        <f t="shared" si="23"/>
        <v>281.98450391921921</v>
      </c>
      <c r="N69" s="2"/>
      <c r="O69" s="64">
        <v>42976.843912037039</v>
      </c>
      <c r="P69" s="32">
        <f t="shared" si="24"/>
        <v>8.8038888889714144</v>
      </c>
      <c r="Q69" s="2">
        <v>110.56</v>
      </c>
      <c r="R69" s="2">
        <v>113.55</v>
      </c>
      <c r="S69" s="32">
        <f t="shared" si="25"/>
        <v>0.80490650406112452</v>
      </c>
      <c r="T69" s="32">
        <f t="shared" si="26"/>
        <v>0.77957222318535668</v>
      </c>
      <c r="U69" s="2"/>
      <c r="W69" s="50">
        <v>42976.8356712963</v>
      </c>
      <c r="X69" s="57">
        <f t="shared" si="27"/>
        <v>8.6061111112358049</v>
      </c>
      <c r="Y69">
        <v>0</v>
      </c>
      <c r="Z69">
        <v>0</v>
      </c>
      <c r="AA69" s="32">
        <f t="shared" si="28"/>
        <v>0</v>
      </c>
      <c r="AB69" s="32">
        <f t="shared" si="29"/>
        <v>0</v>
      </c>
      <c r="AD69" s="50">
        <v>42976.84134259259</v>
      </c>
      <c r="AE69" s="57">
        <f t="shared" si="30"/>
        <v>8.7422222222085111</v>
      </c>
      <c r="AF69">
        <v>191</v>
      </c>
      <c r="AG69">
        <v>176.02</v>
      </c>
      <c r="AH69" s="32">
        <f t="shared" si="31"/>
        <v>7.0919670810757029</v>
      </c>
      <c r="AI69" s="32">
        <f t="shared" si="32"/>
        <v>9.8261242529659523</v>
      </c>
      <c r="AK69" s="50">
        <v>42976.84646990741</v>
      </c>
      <c r="AL69" s="57">
        <f t="shared" si="33"/>
        <v>8.8652777778916061</v>
      </c>
      <c r="AM69">
        <v>75.56</v>
      </c>
      <c r="AN69">
        <v>104.96</v>
      </c>
      <c r="AO69" s="32">
        <f t="shared" si="34"/>
        <v>0.39305195531708609</v>
      </c>
      <c r="AP69" s="32">
        <f t="shared" si="35"/>
        <v>0.82085930386852535</v>
      </c>
    </row>
    <row r="70" spans="1:65" x14ac:dyDescent="0.2">
      <c r="A70" s="50">
        <v>42976.849594907406</v>
      </c>
      <c r="B70" s="57">
        <f t="shared" si="18"/>
        <v>8.9402777777868323</v>
      </c>
      <c r="C70">
        <v>0</v>
      </c>
      <c r="D70" s="2">
        <v>1.05</v>
      </c>
      <c r="E70" s="32">
        <f t="shared" si="19"/>
        <v>0</v>
      </c>
      <c r="F70" s="32">
        <f t="shared" si="20"/>
        <v>2.5188855909055671E-2</v>
      </c>
      <c r="G70" s="2"/>
      <c r="H70" s="64">
        <v>42976.854722222219</v>
      </c>
      <c r="I70" s="32">
        <f t="shared" si="21"/>
        <v>9.0633333332953043</v>
      </c>
      <c r="J70" s="2">
        <v>7203.3</v>
      </c>
      <c r="K70" s="2">
        <v>6630.34</v>
      </c>
      <c r="L70" s="32">
        <f t="shared" si="22"/>
        <v>312.30875107478334</v>
      </c>
      <c r="M70" s="32">
        <f t="shared" si="23"/>
        <v>271.08798012364429</v>
      </c>
      <c r="N70" s="2"/>
      <c r="O70" s="64">
        <v>42976.860393518517</v>
      </c>
      <c r="P70" s="32">
        <f t="shared" si="24"/>
        <v>9.1994444444426335</v>
      </c>
      <c r="Q70" s="2">
        <v>116.56</v>
      </c>
      <c r="R70" s="2">
        <v>110.98</v>
      </c>
      <c r="S70" s="32">
        <f t="shared" si="25"/>
        <v>0.84858811607601903</v>
      </c>
      <c r="T70" s="32">
        <f t="shared" si="26"/>
        <v>0.76192800818239448</v>
      </c>
      <c r="U70" s="2"/>
      <c r="W70" s="50">
        <v>42976.852152777778</v>
      </c>
      <c r="X70" s="57">
        <f t="shared" si="27"/>
        <v>9.001666666707024</v>
      </c>
      <c r="Y70">
        <v>0</v>
      </c>
      <c r="Z70">
        <v>0.44</v>
      </c>
      <c r="AA70" s="32">
        <f t="shared" si="28"/>
        <v>0</v>
      </c>
      <c r="AB70" s="32">
        <f t="shared" si="29"/>
        <v>8.0351098949410105E-3</v>
      </c>
      <c r="AD70" s="50">
        <v>42976.857835648145</v>
      </c>
      <c r="AE70" s="57">
        <f t="shared" si="30"/>
        <v>9.1380555555224419</v>
      </c>
      <c r="AF70">
        <v>197.05</v>
      </c>
      <c r="AG70">
        <v>197.19</v>
      </c>
      <c r="AH70" s="32">
        <f t="shared" si="31"/>
        <v>7.3166079231726036</v>
      </c>
      <c r="AI70" s="32">
        <f t="shared" si="32"/>
        <v>11.007916381333688</v>
      </c>
      <c r="AK70" s="50">
        <v>42976.862962962965</v>
      </c>
      <c r="AL70" s="57">
        <f t="shared" si="33"/>
        <v>9.2611111112055369</v>
      </c>
      <c r="AM70">
        <v>87.57</v>
      </c>
      <c r="AN70">
        <v>117.32</v>
      </c>
      <c r="AO70" s="32">
        <f t="shared" si="34"/>
        <v>0.45552620072944977</v>
      </c>
      <c r="AP70" s="32">
        <f t="shared" si="35"/>
        <v>0.91752299475853083</v>
      </c>
    </row>
    <row r="71" spans="1:65" x14ac:dyDescent="0.2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65" x14ac:dyDescent="0.2">
      <c r="A72" t="s">
        <v>79</v>
      </c>
      <c r="D72" s="2"/>
      <c r="E72" s="2"/>
      <c r="F72" s="2"/>
      <c r="G72" s="2"/>
      <c r="H72" s="2" t="s">
        <v>80</v>
      </c>
      <c r="I72" s="2"/>
      <c r="J72" s="2"/>
      <c r="K72" s="2"/>
      <c r="L72" s="2"/>
      <c r="M72" s="2"/>
      <c r="N72" s="2"/>
      <c r="O72" s="2" t="s">
        <v>81</v>
      </c>
      <c r="P72" s="2"/>
      <c r="Q72" s="2"/>
      <c r="R72" s="2"/>
      <c r="S72" s="2"/>
      <c r="T72" s="2"/>
      <c r="U72" s="2"/>
      <c r="W72" s="40" t="s">
        <v>66</v>
      </c>
      <c r="X72" s="40"/>
      <c r="Y72" s="40"/>
      <c r="Z72" s="40"/>
      <c r="AA72" s="40"/>
      <c r="AB72" s="40"/>
      <c r="AD72" s="40" t="s">
        <v>69</v>
      </c>
      <c r="AE72" s="40"/>
      <c r="AF72" s="40"/>
      <c r="AG72" s="40"/>
      <c r="AH72" s="40"/>
      <c r="AI72" s="40"/>
      <c r="AK72" s="40" t="s">
        <v>72</v>
      </c>
      <c r="AL72" s="40"/>
      <c r="AM72" s="40"/>
      <c r="AN72" s="40"/>
      <c r="AO72" s="40"/>
      <c r="AP72" s="40"/>
    </row>
    <row r="73" spans="1:65" x14ac:dyDescent="0.2">
      <c r="A73" s="60" t="s">
        <v>16</v>
      </c>
      <c r="B73" t="s">
        <v>50</v>
      </c>
      <c r="C73">
        <f>'biodistribution with counts'!D58</f>
        <v>0.3384999999999998</v>
      </c>
      <c r="D73" s="2"/>
      <c r="E73" s="2"/>
      <c r="F73" s="2"/>
      <c r="G73" s="2"/>
      <c r="H73" s="34" t="s">
        <v>20</v>
      </c>
      <c r="I73" s="2" t="s">
        <v>50</v>
      </c>
      <c r="J73" s="2">
        <f>'biodistribution with counts'!D60</f>
        <v>0.12439999999999962</v>
      </c>
      <c r="K73" s="2"/>
      <c r="L73" s="2"/>
      <c r="M73" s="2"/>
      <c r="N73" s="2"/>
      <c r="O73" s="66" t="s">
        <v>59</v>
      </c>
      <c r="P73" s="65" t="s">
        <v>50</v>
      </c>
      <c r="Q73" s="65">
        <f>'biodistribution with counts'!D64</f>
        <v>0.4363999999999999</v>
      </c>
      <c r="R73" s="65"/>
      <c r="S73" s="65"/>
      <c r="T73" s="65"/>
      <c r="U73" s="2"/>
      <c r="W73" s="62" t="s">
        <v>16</v>
      </c>
      <c r="X73" s="40" t="s">
        <v>50</v>
      </c>
      <c r="Y73" s="40">
        <f>'biodistribution with counts'!D112</f>
        <v>0.24980000000000002</v>
      </c>
      <c r="Z73" s="40"/>
      <c r="AA73" s="40"/>
      <c r="AB73" s="40"/>
      <c r="AD73" s="62" t="s">
        <v>20</v>
      </c>
      <c r="AE73" s="40" t="s">
        <v>50</v>
      </c>
      <c r="AF73" s="40">
        <f>'biodistribution with counts'!D114</f>
        <v>3.2099999999999795E-2</v>
      </c>
      <c r="AG73" s="40"/>
      <c r="AH73" s="40"/>
      <c r="AI73" s="40"/>
      <c r="AK73" s="62" t="s">
        <v>59</v>
      </c>
      <c r="AL73" s="40" t="s">
        <v>50</v>
      </c>
      <c r="AM73" s="40">
        <f>'biodistribution with counts'!D118</f>
        <v>0.46119999999999983</v>
      </c>
      <c r="AN73" s="40"/>
      <c r="AO73" s="40"/>
      <c r="AP73" s="40"/>
    </row>
    <row r="74" spans="1:65" x14ac:dyDescent="0.2">
      <c r="A74" t="s">
        <v>51</v>
      </c>
      <c r="D74" s="2"/>
      <c r="E74" s="2"/>
      <c r="F74" s="2">
        <v>0.61290999999999995</v>
      </c>
      <c r="G74" s="2"/>
      <c r="H74" s="2" t="s">
        <v>51</v>
      </c>
      <c r="I74" s="2"/>
      <c r="J74" s="2"/>
      <c r="K74" s="2"/>
      <c r="L74" s="2"/>
      <c r="M74" s="2">
        <v>444.54802000000001</v>
      </c>
      <c r="N74" s="2"/>
      <c r="O74" s="65" t="s">
        <v>51</v>
      </c>
      <c r="P74" s="65"/>
      <c r="Q74" s="65"/>
      <c r="R74" s="65"/>
      <c r="S74" s="65"/>
      <c r="T74" s="65">
        <v>8.8914120000000008</v>
      </c>
      <c r="U74" s="2"/>
      <c r="W74" s="40" t="s">
        <v>51</v>
      </c>
      <c r="X74" s="40"/>
      <c r="Y74" s="40"/>
      <c r="Z74" s="40"/>
      <c r="AA74" s="40"/>
      <c r="AB74" s="40" t="s">
        <v>193</v>
      </c>
      <c r="AD74" s="40" t="s">
        <v>51</v>
      </c>
      <c r="AE74" s="40"/>
      <c r="AF74" s="40"/>
      <c r="AG74" s="40"/>
      <c r="AH74" s="40"/>
      <c r="AI74" s="40">
        <v>27.602</v>
      </c>
      <c r="AK74" s="40" t="s">
        <v>51</v>
      </c>
      <c r="AL74" s="40"/>
      <c r="AM74" s="40"/>
      <c r="AN74" s="40"/>
      <c r="AO74" s="40"/>
      <c r="AP74" s="40">
        <v>1.0545899999999999</v>
      </c>
    </row>
    <row r="75" spans="1:65" x14ac:dyDescent="0.2">
      <c r="A75" t="s">
        <v>52</v>
      </c>
      <c r="B75" t="s">
        <v>53</v>
      </c>
      <c r="C75" t="s">
        <v>54</v>
      </c>
      <c r="D75" s="2" t="s">
        <v>35</v>
      </c>
      <c r="E75" s="2" t="s">
        <v>36</v>
      </c>
      <c r="F75" s="2" t="s">
        <v>37</v>
      </c>
      <c r="G75" s="2"/>
      <c r="H75" s="2" t="s">
        <v>52</v>
      </c>
      <c r="I75" s="2" t="s">
        <v>53</v>
      </c>
      <c r="J75" s="2" t="s">
        <v>54</v>
      </c>
      <c r="K75" s="2" t="s">
        <v>35</v>
      </c>
      <c r="L75" s="2" t="s">
        <v>36</v>
      </c>
      <c r="M75" s="2" t="s">
        <v>37</v>
      </c>
      <c r="N75" s="2"/>
      <c r="O75" s="65" t="s">
        <v>52</v>
      </c>
      <c r="P75" s="65" t="s">
        <v>53</v>
      </c>
      <c r="Q75" s="65" t="s">
        <v>54</v>
      </c>
      <c r="R75" s="2" t="s">
        <v>35</v>
      </c>
      <c r="S75" s="65" t="s">
        <v>36</v>
      </c>
      <c r="T75" s="65" t="s">
        <v>37</v>
      </c>
      <c r="U75" s="2"/>
      <c r="W75" s="40" t="s">
        <v>52</v>
      </c>
      <c r="X75" s="40" t="s">
        <v>53</v>
      </c>
      <c r="Y75" s="40" t="s">
        <v>54</v>
      </c>
      <c r="Z75" s="40" t="s">
        <v>35</v>
      </c>
      <c r="AA75" s="40" t="s">
        <v>36</v>
      </c>
      <c r="AB75" s="40" t="s">
        <v>37</v>
      </c>
      <c r="AD75" s="40" t="s">
        <v>52</v>
      </c>
      <c r="AE75" s="40" t="s">
        <v>53</v>
      </c>
      <c r="AF75" s="40" t="s">
        <v>54</v>
      </c>
      <c r="AG75" s="40" t="s">
        <v>35</v>
      </c>
      <c r="AH75" s="40" t="s">
        <v>36</v>
      </c>
      <c r="AI75" s="40" t="s">
        <v>37</v>
      </c>
      <c r="AK75" s="40" t="s">
        <v>52</v>
      </c>
      <c r="AL75" s="40" t="s">
        <v>53</v>
      </c>
      <c r="AM75" s="40" t="s">
        <v>54</v>
      </c>
      <c r="AN75" s="40" t="s">
        <v>35</v>
      </c>
      <c r="AO75" s="40" t="s">
        <v>36</v>
      </c>
      <c r="AP75" s="40" t="s">
        <v>37</v>
      </c>
    </row>
    <row r="76" spans="1:65" x14ac:dyDescent="0.2">
      <c r="A76" s="50">
        <v>42976.504710648151</v>
      </c>
      <c r="B76" s="57">
        <f>(A76-$B$12)*24</f>
        <v>0.66305555566214025</v>
      </c>
      <c r="C76">
        <v>12.53</v>
      </c>
      <c r="D76" s="2">
        <v>14.04</v>
      </c>
      <c r="E76" s="32">
        <f>(C76/$B$5)/$C$73</f>
        <v>0.12213206659839115</v>
      </c>
      <c r="F76" s="32">
        <f>(D76/$C$5)/$C$73</f>
        <v>0.1290528363061674</v>
      </c>
      <c r="G76" s="2"/>
      <c r="H76" s="64">
        <v>42976.509826388887</v>
      </c>
      <c r="I76" s="32">
        <f>(H76-$B$12)*24</f>
        <v>0.78583333332790062</v>
      </c>
      <c r="J76" s="2">
        <v>20653.560000000001</v>
      </c>
      <c r="K76" s="2">
        <v>19348.59</v>
      </c>
      <c r="L76" s="32">
        <f>(J76/$B$5)/$J$73</f>
        <v>547.78715987905332</v>
      </c>
      <c r="M76" s="32">
        <f>(K76/$C$5)/$J$73</f>
        <v>483.93614506412229</v>
      </c>
      <c r="N76" s="2"/>
      <c r="O76" s="64">
        <v>42976.515231481484</v>
      </c>
      <c r="P76" s="32">
        <f>(O76-$B$12)*24</f>
        <v>0.91555555566446856</v>
      </c>
      <c r="Q76" s="2">
        <v>136.59</v>
      </c>
      <c r="R76" s="2">
        <v>611.55999999999995</v>
      </c>
      <c r="S76" s="32">
        <f>(Q76/$B$5)/$Q$73</f>
        <v>1.0326935654345668</v>
      </c>
      <c r="T76" s="32">
        <f>(R76/$C$5)/$Q$73</f>
        <v>4.3602706659476915</v>
      </c>
      <c r="U76" s="2"/>
      <c r="W76" s="50">
        <v>42976.507268518515</v>
      </c>
      <c r="X76" s="57">
        <f>(W76-$B$12)*24</f>
        <v>0.72444444440770894</v>
      </c>
      <c r="Y76">
        <v>10.029999999999999</v>
      </c>
      <c r="Z76">
        <v>5.98</v>
      </c>
      <c r="AA76" s="32">
        <f>(Y76/$B$7)/$Y$73</f>
        <v>0.10480865984033805</v>
      </c>
      <c r="AB76" s="32">
        <f>(Z76/$C$7)/$Y$73</f>
        <v>9.394730144304958E-2</v>
      </c>
      <c r="AD76" s="50">
        <v>42976.512673611112</v>
      </c>
      <c r="AE76" s="57">
        <f>(AD76-$B$12)*24</f>
        <v>0.85416666674427688</v>
      </c>
      <c r="AF76">
        <v>295.10000000000002</v>
      </c>
      <c r="AG76">
        <v>268.14999999999998</v>
      </c>
      <c r="AH76" s="32">
        <f>(AF76/$B$7)/$AF$73</f>
        <v>23.996773146657265</v>
      </c>
      <c r="AI76" s="32">
        <f>(AG76/$C$7)/$AF$73</f>
        <v>32.782972456016871</v>
      </c>
      <c r="AK76" s="50">
        <v>42976.517800925925</v>
      </c>
      <c r="AL76" s="57">
        <f>(AK76-$B$12)*24</f>
        <v>0.97722222225274891</v>
      </c>
      <c r="AM76">
        <v>95.59</v>
      </c>
      <c r="AN76">
        <v>102.12</v>
      </c>
      <c r="AO76" s="32">
        <f>(AM76/$B$7)/$AM$73</f>
        <v>0.5410181460336364</v>
      </c>
      <c r="AP76" s="32">
        <f>(AN76/$C$7)/$AM$73</f>
        <v>0.86895456166274976</v>
      </c>
    </row>
    <row r="77" spans="1:65" x14ac:dyDescent="0.2">
      <c r="A77" s="50">
        <v>42976.521053240744</v>
      </c>
      <c r="B77" s="57">
        <f t="shared" ref="B77:B97" si="36">(A77-$B$12)*24</f>
        <v>1.0552777778939344</v>
      </c>
      <c r="C77">
        <v>11.53</v>
      </c>
      <c r="D77" s="2">
        <v>8.8000000000000007</v>
      </c>
      <c r="E77" s="32">
        <f t="shared" ref="E77:E97" si="37">(C77/$B$5)/$C$73</f>
        <v>0.11238489448359537</v>
      </c>
      <c r="F77" s="32">
        <f t="shared" ref="F77:F97" si="38">(D77/$C$5)/$C$73</f>
        <v>8.0887817627797232E-2</v>
      </c>
      <c r="G77" s="2"/>
      <c r="H77" s="64">
        <v>42976.52616898148</v>
      </c>
      <c r="I77" s="32">
        <f t="shared" ref="I77:I97" si="39">(H77-$B$12)*24</f>
        <v>1.1780555555596948</v>
      </c>
      <c r="J77" s="2">
        <v>20502.77</v>
      </c>
      <c r="K77" s="2">
        <v>19427.78</v>
      </c>
      <c r="L77" s="32">
        <f t="shared" ref="L77:L97" si="40">(J77/$B$5)/$J$73</f>
        <v>543.78780936329883</v>
      </c>
      <c r="M77" s="32">
        <f t="shared" ref="M77:M97" si="41">(K77/$C$5)/$J$73</f>
        <v>485.91680119088022</v>
      </c>
      <c r="N77" s="2"/>
      <c r="O77" s="64">
        <v>42976.531712962962</v>
      </c>
      <c r="P77" s="32">
        <f t="shared" ref="P77:P97" si="42">(O77-$B$12)*24</f>
        <v>1.3111111111356877</v>
      </c>
      <c r="Q77" s="2">
        <v>112.63</v>
      </c>
      <c r="R77" s="2">
        <v>374.06</v>
      </c>
      <c r="S77" s="32">
        <f t="shared" ref="S77:S97" si="43">(Q77/$B$5)/$Q$73</f>
        <v>0.85154313108496416</v>
      </c>
      <c r="T77" s="32">
        <f t="shared" ref="T77:T97" si="44">(R77/$C$5)/$Q$73</f>
        <v>2.6669547473745725</v>
      </c>
      <c r="U77" s="2"/>
      <c r="W77" s="50">
        <v>42976.523611111108</v>
      </c>
      <c r="X77" s="57">
        <f t="shared" ref="X77:X97" si="45">(W77-$B$12)*24</f>
        <v>1.1166666666395031</v>
      </c>
      <c r="Y77">
        <v>12.54</v>
      </c>
      <c r="Z77">
        <v>0</v>
      </c>
      <c r="AA77" s="32">
        <f t="shared" ref="AA77:AA97" si="46">(Y77/$B$7)/$Y$73</f>
        <v>0.13103694859400192</v>
      </c>
      <c r="AB77" s="32">
        <f t="shared" ref="AB77:AB97" si="47">(Z77/$C$7)/$Y$73</f>
        <v>0</v>
      </c>
      <c r="AD77" s="50">
        <v>42976.52915509259</v>
      </c>
      <c r="AE77" s="57">
        <f t="shared" ref="AE77:AE97" si="48">(AD77-$B$12)*24</f>
        <v>1.249722222215496</v>
      </c>
      <c r="AF77">
        <v>282.11</v>
      </c>
      <c r="AG77">
        <v>295.18</v>
      </c>
      <c r="AH77" s="32">
        <f t="shared" ref="AH77:AH97" si="49">(AF77/$B$7)/$AF$73</f>
        <v>22.940459750604816</v>
      </c>
      <c r="AI77" s="32">
        <f t="shared" ref="AI77:AI97" si="50">(AG77/$C$7)/$AF$73</f>
        <v>36.08755476251001</v>
      </c>
      <c r="AK77" s="50">
        <v>42976.534270833334</v>
      </c>
      <c r="AL77" s="57">
        <f t="shared" ref="AL77:AL97" si="51">(AK77-$B$12)*24</f>
        <v>1.3725000000558794</v>
      </c>
      <c r="AM77">
        <v>53.05</v>
      </c>
      <c r="AN77">
        <v>87.05</v>
      </c>
      <c r="AO77" s="32">
        <f t="shared" ref="AO77:AO94" si="52">(AM77/$B$7)/$AM$73</f>
        <v>0.30025120459341359</v>
      </c>
      <c r="AP77" s="32">
        <f t="shared" ref="AP77:AP94" si="53">(AN77/$C$7)/$AM$73</f>
        <v>0.7407216470107949</v>
      </c>
    </row>
    <row r="78" spans="1:65" x14ac:dyDescent="0.2">
      <c r="A78" s="50">
        <v>42976.537407407406</v>
      </c>
      <c r="B78" s="57">
        <f t="shared" si="36"/>
        <v>1.4477777777938172</v>
      </c>
      <c r="C78">
        <v>2.5299999999999998</v>
      </c>
      <c r="D78" s="2">
        <v>9.85</v>
      </c>
      <c r="E78" s="32">
        <f t="shared" si="37"/>
        <v>2.466034545043333E-2</v>
      </c>
      <c r="F78" s="32">
        <f t="shared" si="38"/>
        <v>9.053920495838666E-2</v>
      </c>
      <c r="G78" s="2"/>
      <c r="H78" s="64">
        <v>42976.542523148149</v>
      </c>
      <c r="I78" s="32">
        <f t="shared" si="39"/>
        <v>1.5705555556342006</v>
      </c>
      <c r="J78" s="2">
        <v>20803.27</v>
      </c>
      <c r="K78" s="2">
        <v>19816.37</v>
      </c>
      <c r="L78" s="32">
        <f t="shared" si="40"/>
        <v>551.75786593193186</v>
      </c>
      <c r="M78" s="32">
        <f t="shared" si="41"/>
        <v>495.63599760831778</v>
      </c>
      <c r="N78" s="2"/>
      <c r="O78" s="64">
        <v>42976.548206018517</v>
      </c>
      <c r="P78" s="32">
        <f t="shared" si="42"/>
        <v>1.7069444444496185</v>
      </c>
      <c r="Q78" s="2">
        <v>82.11</v>
      </c>
      <c r="R78" s="2">
        <v>274.58</v>
      </c>
      <c r="S78" s="32">
        <f t="shared" si="43"/>
        <v>0.6207955828232834</v>
      </c>
      <c r="T78" s="32">
        <f t="shared" si="44"/>
        <v>1.9576870944076086</v>
      </c>
      <c r="U78" s="2"/>
      <c r="W78" s="50">
        <v>42976.539965277778</v>
      </c>
      <c r="X78" s="57">
        <f t="shared" si="45"/>
        <v>1.5091666667140089</v>
      </c>
      <c r="Y78">
        <v>2.5299999999999998</v>
      </c>
      <c r="Z78">
        <v>0</v>
      </c>
      <c r="AA78" s="32">
        <f t="shared" si="46"/>
        <v>2.6437279102298629E-2</v>
      </c>
      <c r="AB78" s="32">
        <f t="shared" si="47"/>
        <v>0</v>
      </c>
      <c r="AD78" s="50">
        <v>42976.545648148145</v>
      </c>
      <c r="AE78" s="57">
        <f t="shared" si="48"/>
        <v>1.6455555555294268</v>
      </c>
      <c r="AF78">
        <v>267.58999999999997</v>
      </c>
      <c r="AG78">
        <v>260.27</v>
      </c>
      <c r="AH78" s="32">
        <f t="shared" si="49"/>
        <v>21.75973068896651</v>
      </c>
      <c r="AI78" s="32">
        <f t="shared" si="50"/>
        <v>31.81959441032075</v>
      </c>
      <c r="AK78" s="50">
        <v>42976.550763888888</v>
      </c>
      <c r="AL78" s="57">
        <f t="shared" si="51"/>
        <v>1.7683333333698101</v>
      </c>
      <c r="AM78">
        <v>57.54</v>
      </c>
      <c r="AN78">
        <v>108.29</v>
      </c>
      <c r="AO78" s="32">
        <f t="shared" si="52"/>
        <v>0.3256636062639966</v>
      </c>
      <c r="AP78" s="32">
        <f t="shared" si="53"/>
        <v>0.9214560270511083</v>
      </c>
    </row>
    <row r="79" spans="1:65" x14ac:dyDescent="0.2">
      <c r="A79" s="50">
        <v>42976.553900462961</v>
      </c>
      <c r="B79" s="57">
        <f t="shared" si="36"/>
        <v>1.843611111107748</v>
      </c>
      <c r="C79">
        <v>0</v>
      </c>
      <c r="D79" s="2">
        <v>0</v>
      </c>
      <c r="E79" s="32">
        <f t="shared" si="37"/>
        <v>0</v>
      </c>
      <c r="F79" s="32">
        <f t="shared" si="38"/>
        <v>0</v>
      </c>
      <c r="G79" s="2"/>
      <c r="H79" s="64">
        <v>42976.559016203704</v>
      </c>
      <c r="I79" s="32">
        <f t="shared" si="39"/>
        <v>1.9663888889481314</v>
      </c>
      <c r="J79" s="2">
        <v>20739.419999999998</v>
      </c>
      <c r="K79" s="2">
        <v>19598.73</v>
      </c>
      <c r="L79" s="32">
        <f t="shared" si="40"/>
        <v>550.06439467766484</v>
      </c>
      <c r="M79" s="32">
        <f t="shared" si="41"/>
        <v>490.19250727585654</v>
      </c>
      <c r="N79" s="2"/>
      <c r="O79" s="64">
        <v>42976.564710648148</v>
      </c>
      <c r="P79" s="32">
        <f t="shared" si="42"/>
        <v>2.1030555556062609</v>
      </c>
      <c r="Q79" s="2">
        <v>81.069999999999993</v>
      </c>
      <c r="R79" s="2">
        <v>224.33</v>
      </c>
      <c r="S79" s="32">
        <f t="shared" si="43"/>
        <v>0.61293262573966123</v>
      </c>
      <c r="T79" s="32">
        <f t="shared" si="44"/>
        <v>1.5994170947937172</v>
      </c>
      <c r="U79" s="2"/>
      <c r="W79" s="50">
        <v>42976.556458333333</v>
      </c>
      <c r="X79" s="57">
        <f t="shared" si="45"/>
        <v>1.9050000000279397</v>
      </c>
      <c r="Y79">
        <v>3.05</v>
      </c>
      <c r="Z79">
        <v>0</v>
      </c>
      <c r="AA79" s="32">
        <f t="shared" si="46"/>
        <v>3.1871028166802692E-2</v>
      </c>
      <c r="AB79" s="32">
        <f t="shared" si="47"/>
        <v>0</v>
      </c>
      <c r="AD79" s="50">
        <v>42976.562152777777</v>
      </c>
      <c r="AE79" s="57">
        <f t="shared" si="48"/>
        <v>2.0416666666860692</v>
      </c>
      <c r="AF79">
        <v>283.51</v>
      </c>
      <c r="AG79">
        <v>307.32</v>
      </c>
      <c r="AH79" s="32">
        <f t="shared" si="49"/>
        <v>23.054304150487294</v>
      </c>
      <c r="AI79" s="32">
        <f t="shared" si="50"/>
        <v>37.571743782148438</v>
      </c>
      <c r="AK79" s="50">
        <v>42976.56726851852</v>
      </c>
      <c r="AL79" s="57">
        <f t="shared" si="51"/>
        <v>2.1644444445264526</v>
      </c>
      <c r="AM79">
        <v>79.569999999999993</v>
      </c>
      <c r="AN79">
        <v>83.16</v>
      </c>
      <c r="AO79" s="32">
        <f t="shared" si="52"/>
        <v>0.45034850800184584</v>
      </c>
      <c r="AP79" s="32">
        <f t="shared" si="53"/>
        <v>0.70762104727648134</v>
      </c>
    </row>
    <row r="80" spans="1:65" x14ac:dyDescent="0.2">
      <c r="A80" s="50">
        <v>42976.570405092592</v>
      </c>
      <c r="B80" s="57">
        <f t="shared" si="36"/>
        <v>2.2397222222643904</v>
      </c>
      <c r="C80">
        <v>11.53</v>
      </c>
      <c r="D80" s="2">
        <v>8.8000000000000007</v>
      </c>
      <c r="E80" s="32">
        <f t="shared" si="37"/>
        <v>0.11238489448359537</v>
      </c>
      <c r="F80" s="32">
        <f t="shared" si="38"/>
        <v>8.0887817627797232E-2</v>
      </c>
      <c r="G80" s="2"/>
      <c r="H80" s="64">
        <v>42976.575520833336</v>
      </c>
      <c r="I80" s="32">
        <f t="shared" si="39"/>
        <v>2.3625000001047738</v>
      </c>
      <c r="J80" s="2">
        <v>20741.439999999999</v>
      </c>
      <c r="K80" s="2">
        <v>19880.02</v>
      </c>
      <c r="L80" s="32">
        <f t="shared" si="40"/>
        <v>550.11797043230251</v>
      </c>
      <c r="M80" s="32">
        <f t="shared" si="41"/>
        <v>497.22797591957101</v>
      </c>
      <c r="N80" s="2"/>
      <c r="O80" s="64">
        <v>42976.581203703703</v>
      </c>
      <c r="P80" s="32">
        <f t="shared" si="42"/>
        <v>2.4988888889201917</v>
      </c>
      <c r="Q80" s="2">
        <v>86.07</v>
      </c>
      <c r="R80" s="2">
        <v>178.75</v>
      </c>
      <c r="S80" s="32">
        <f t="shared" si="43"/>
        <v>0.65073530402630619</v>
      </c>
      <c r="T80" s="32">
        <f t="shared" si="44"/>
        <v>1.2744430334524002</v>
      </c>
      <c r="U80" s="2"/>
      <c r="W80" s="50">
        <v>42976.572962962964</v>
      </c>
      <c r="X80" s="57">
        <f t="shared" si="45"/>
        <v>2.3011111111845821</v>
      </c>
      <c r="Y80">
        <v>11.52</v>
      </c>
      <c r="Z80">
        <v>0</v>
      </c>
      <c r="AA80" s="32">
        <f t="shared" si="46"/>
        <v>0.12037844081362854</v>
      </c>
      <c r="AB80" s="32">
        <f t="shared" si="47"/>
        <v>0</v>
      </c>
      <c r="AD80" s="50">
        <v>42976.578645833331</v>
      </c>
      <c r="AE80" s="57">
        <f t="shared" si="48"/>
        <v>2.4375</v>
      </c>
      <c r="AF80">
        <v>301.58</v>
      </c>
      <c r="AG80">
        <v>309.83</v>
      </c>
      <c r="AH80" s="32">
        <f t="shared" si="49"/>
        <v>24.523710083256177</v>
      </c>
      <c r="AI80" s="32">
        <f t="shared" si="50"/>
        <v>37.878606586044029</v>
      </c>
      <c r="AK80" s="50">
        <v>42976.583761574075</v>
      </c>
      <c r="AL80" s="57">
        <f t="shared" si="51"/>
        <v>2.5602777778403834</v>
      </c>
      <c r="AM80">
        <v>80.08</v>
      </c>
      <c r="AN80">
        <v>84.54</v>
      </c>
      <c r="AO80" s="32">
        <f t="shared" si="52"/>
        <v>0.45323499460585415</v>
      </c>
      <c r="AP80" s="32">
        <f t="shared" si="53"/>
        <v>0.71936367648814015</v>
      </c>
    </row>
    <row r="81" spans="1:42" x14ac:dyDescent="0.2">
      <c r="A81" s="50">
        <v>42976.586886574078</v>
      </c>
      <c r="B81" s="57">
        <f t="shared" si="36"/>
        <v>2.6352777779102325</v>
      </c>
      <c r="C81">
        <v>19.02</v>
      </c>
      <c r="D81" s="2">
        <v>5.66</v>
      </c>
      <c r="E81" s="32">
        <f t="shared" si="37"/>
        <v>0.18539121362341579</v>
      </c>
      <c r="F81" s="32">
        <f t="shared" si="38"/>
        <v>5.2025573610605939E-2</v>
      </c>
      <c r="G81" s="2"/>
      <c r="H81" s="64">
        <v>42976.592013888891</v>
      </c>
      <c r="I81" s="32">
        <f t="shared" si="39"/>
        <v>2.7583333334187046</v>
      </c>
      <c r="J81" s="2">
        <v>20643.419999999998</v>
      </c>
      <c r="K81" s="2">
        <v>19774.95</v>
      </c>
      <c r="L81" s="32">
        <f t="shared" si="40"/>
        <v>547.51822019983206</v>
      </c>
      <c r="M81" s="32">
        <f t="shared" si="41"/>
        <v>494.60002366248733</v>
      </c>
      <c r="N81" s="2"/>
      <c r="O81" s="64">
        <v>42976.597708333335</v>
      </c>
      <c r="P81" s="32">
        <f t="shared" si="42"/>
        <v>2.8950000000768341</v>
      </c>
      <c r="Q81" s="2">
        <v>66.05</v>
      </c>
      <c r="R81" s="2">
        <v>121.03</v>
      </c>
      <c r="S81" s="32">
        <f t="shared" si="43"/>
        <v>0.49937338016657978</v>
      </c>
      <c r="T81" s="32">
        <f t="shared" si="44"/>
        <v>0.86291379210486152</v>
      </c>
      <c r="U81" s="2"/>
      <c r="W81" s="50">
        <v>42976.589456018519</v>
      </c>
      <c r="X81" s="57">
        <f t="shared" si="45"/>
        <v>2.6969444444985129</v>
      </c>
      <c r="Y81">
        <v>6.53</v>
      </c>
      <c r="Z81">
        <v>0</v>
      </c>
      <c r="AA81" s="32">
        <f t="shared" si="46"/>
        <v>6.8235348829252987E-2</v>
      </c>
      <c r="AB81" s="32">
        <f t="shared" si="47"/>
        <v>0</v>
      </c>
      <c r="AD81" s="50">
        <v>42976.595138888886</v>
      </c>
      <c r="AE81" s="57">
        <f t="shared" si="48"/>
        <v>2.8333333333139308</v>
      </c>
      <c r="AF81">
        <v>301.61</v>
      </c>
      <c r="AG81">
        <v>294.16000000000003</v>
      </c>
      <c r="AH81" s="32">
        <f t="shared" si="49"/>
        <v>24.526149606110803</v>
      </c>
      <c r="AI81" s="32">
        <f t="shared" si="50"/>
        <v>35.962853543397067</v>
      </c>
      <c r="AK81" s="50">
        <v>42976.600266203706</v>
      </c>
      <c r="AL81" s="57">
        <f t="shared" si="51"/>
        <v>2.9563888889970258</v>
      </c>
      <c r="AM81">
        <v>58.57</v>
      </c>
      <c r="AN81">
        <v>69.16</v>
      </c>
      <c r="AO81" s="32">
        <f t="shared" si="52"/>
        <v>0.33149317724856242</v>
      </c>
      <c r="AP81" s="32">
        <f t="shared" si="53"/>
        <v>0.58849292483936322</v>
      </c>
    </row>
    <row r="82" spans="1:42" x14ac:dyDescent="0.2">
      <c r="A82" s="50">
        <v>42976.603402777779</v>
      </c>
      <c r="B82" s="57">
        <f t="shared" si="36"/>
        <v>3.0316666667349637</v>
      </c>
      <c r="C82">
        <v>1.53</v>
      </c>
      <c r="D82" s="2">
        <v>7.76</v>
      </c>
      <c r="E82" s="32">
        <f t="shared" si="37"/>
        <v>1.4913173335637549E-2</v>
      </c>
      <c r="F82" s="32">
        <f t="shared" si="38"/>
        <v>7.1328348271784831E-2</v>
      </c>
      <c r="G82" s="2"/>
      <c r="H82" s="64">
        <v>42976.608530092592</v>
      </c>
      <c r="I82" s="32">
        <f t="shared" si="39"/>
        <v>3.1547222222434357</v>
      </c>
      <c r="J82" s="2">
        <v>20711.759999999998</v>
      </c>
      <c r="K82" s="2">
        <v>20404.599999999999</v>
      </c>
      <c r="L82" s="32">
        <f t="shared" si="40"/>
        <v>549.33077815623938</v>
      </c>
      <c r="M82" s="32">
        <f t="shared" si="41"/>
        <v>510.34847839431137</v>
      </c>
      <c r="N82" s="2"/>
      <c r="O82" s="64">
        <v>42976.614074074074</v>
      </c>
      <c r="P82" s="32">
        <f t="shared" si="42"/>
        <v>3.2877777778194286</v>
      </c>
      <c r="Q82" s="2">
        <v>54.55</v>
      </c>
      <c r="R82" s="2">
        <v>96.89</v>
      </c>
      <c r="S82" s="32">
        <f t="shared" si="43"/>
        <v>0.41242722010729643</v>
      </c>
      <c r="T82" s="32">
        <f t="shared" si="44"/>
        <v>0.69080159726547163</v>
      </c>
      <c r="U82" s="2"/>
      <c r="W82" s="50">
        <v>42976.60597222222</v>
      </c>
      <c r="X82" s="57">
        <f t="shared" si="45"/>
        <v>3.093333333323244</v>
      </c>
      <c r="Y82">
        <v>13.05</v>
      </c>
      <c r="Z82">
        <v>9.31</v>
      </c>
      <c r="AA82" s="32">
        <f t="shared" si="46"/>
        <v>0.1363662024841886</v>
      </c>
      <c r="AB82" s="32">
        <f t="shared" si="47"/>
        <v>0.1462624375309016</v>
      </c>
      <c r="AD82" s="50">
        <v>42976.611516203702</v>
      </c>
      <c r="AE82" s="57">
        <f t="shared" si="48"/>
        <v>3.2263888888992369</v>
      </c>
      <c r="AF82">
        <v>250.51</v>
      </c>
      <c r="AG82">
        <v>270.12</v>
      </c>
      <c r="AH82" s="32">
        <f t="shared" si="49"/>
        <v>20.370829010400239</v>
      </c>
      <c r="AI82" s="32">
        <f t="shared" si="50"/>
        <v>33.023816967440901</v>
      </c>
      <c r="AK82" s="50">
        <v>42976.616631944446</v>
      </c>
      <c r="AL82" s="57">
        <f t="shared" si="51"/>
        <v>3.3491666667396203</v>
      </c>
      <c r="AM82">
        <v>72.599999999999994</v>
      </c>
      <c r="AN82">
        <v>77.31</v>
      </c>
      <c r="AO82" s="32">
        <f t="shared" si="52"/>
        <v>0.41089985774706556</v>
      </c>
      <c r="AP82" s="32">
        <f t="shared" si="53"/>
        <v>0.65784251040097119</v>
      </c>
    </row>
    <row r="83" spans="1:42" x14ac:dyDescent="0.2">
      <c r="A83" s="50">
        <v>42976.619756944441</v>
      </c>
      <c r="B83" s="57">
        <f t="shared" si="36"/>
        <v>3.4241666666348465</v>
      </c>
      <c r="C83">
        <v>29.51</v>
      </c>
      <c r="D83" s="2">
        <v>0</v>
      </c>
      <c r="E83" s="32">
        <f t="shared" si="37"/>
        <v>0.28763904910762356</v>
      </c>
      <c r="F83" s="32">
        <f t="shared" si="38"/>
        <v>0</v>
      </c>
      <c r="G83" s="2"/>
      <c r="H83" s="64">
        <v>42976.624884259261</v>
      </c>
      <c r="I83" s="32">
        <f t="shared" si="39"/>
        <v>3.5472222223179415</v>
      </c>
      <c r="J83" s="2">
        <v>20678.28</v>
      </c>
      <c r="K83" s="2">
        <v>20043.02</v>
      </c>
      <c r="L83" s="32">
        <f t="shared" si="40"/>
        <v>548.44279980709507</v>
      </c>
      <c r="M83" s="32">
        <f t="shared" si="41"/>
        <v>501.30484103715588</v>
      </c>
      <c r="N83" s="2"/>
      <c r="O83" s="64">
        <v>42976.630555555559</v>
      </c>
      <c r="P83" s="32">
        <f t="shared" si="42"/>
        <v>3.6833333334652707</v>
      </c>
      <c r="Q83" s="2">
        <v>78.069999999999993</v>
      </c>
      <c r="R83" s="2">
        <v>90.56</v>
      </c>
      <c r="S83" s="32">
        <f t="shared" si="43"/>
        <v>0.59025101876767427</v>
      </c>
      <c r="T83" s="32">
        <f t="shared" si="44"/>
        <v>0.64567027194097537</v>
      </c>
      <c r="U83" s="2"/>
      <c r="W83" s="50">
        <v>42976.62232638889</v>
      </c>
      <c r="X83" s="57">
        <f t="shared" si="45"/>
        <v>3.4858333333977498</v>
      </c>
      <c r="Y83">
        <v>23.53</v>
      </c>
      <c r="Z83">
        <v>0.45</v>
      </c>
      <c r="AA83" s="32">
        <f t="shared" si="46"/>
        <v>0.24587714516880904</v>
      </c>
      <c r="AB83" s="32">
        <f t="shared" si="47"/>
        <v>7.0696129848448683E-3</v>
      </c>
      <c r="AD83" s="50">
        <v>42976.627997685187</v>
      </c>
      <c r="AE83" s="57">
        <f t="shared" si="48"/>
        <v>3.621944444545079</v>
      </c>
      <c r="AF83">
        <v>275.58999999999997</v>
      </c>
      <c r="AG83">
        <v>304.58999999999997</v>
      </c>
      <c r="AH83" s="32">
        <f t="shared" si="49"/>
        <v>22.4102701168664</v>
      </c>
      <c r="AI83" s="32">
        <f t="shared" si="50"/>
        <v>37.237984636875545</v>
      </c>
      <c r="AK83" s="50">
        <v>42976.633125</v>
      </c>
      <c r="AL83" s="57">
        <f t="shared" si="51"/>
        <v>3.745000000053551</v>
      </c>
      <c r="AM83">
        <v>70.05</v>
      </c>
      <c r="AN83">
        <v>87.31</v>
      </c>
      <c r="AO83" s="32">
        <f t="shared" si="52"/>
        <v>0.39646742472702401</v>
      </c>
      <c r="AP83" s="32">
        <f t="shared" si="53"/>
        <v>0.74293402642748418</v>
      </c>
    </row>
    <row r="84" spans="1:42" x14ac:dyDescent="0.2">
      <c r="A84" s="50">
        <v>42976.636250000003</v>
      </c>
      <c r="B84" s="57">
        <f t="shared" si="36"/>
        <v>3.8200000001234002</v>
      </c>
      <c r="C84">
        <v>24.52</v>
      </c>
      <c r="D84" s="2">
        <v>3.37</v>
      </c>
      <c r="E84" s="32">
        <f t="shared" si="37"/>
        <v>0.23900066025479261</v>
      </c>
      <c r="F84" s="32">
        <f t="shared" si="38"/>
        <v>3.0976357432463259E-2</v>
      </c>
      <c r="G84" s="2"/>
      <c r="H84" s="64">
        <v>42976.641377314816</v>
      </c>
      <c r="I84" s="32">
        <f t="shared" si="39"/>
        <v>3.9430555556318723</v>
      </c>
      <c r="J84" s="2">
        <v>20725.060000000001</v>
      </c>
      <c r="K84" s="2">
        <v>20250.45</v>
      </c>
      <c r="L84" s="32">
        <f t="shared" si="40"/>
        <v>549.68352941202249</v>
      </c>
      <c r="M84" s="32">
        <f t="shared" si="41"/>
        <v>506.49296454231325</v>
      </c>
      <c r="N84" s="2"/>
      <c r="O84" s="64">
        <v>42976.647048611114</v>
      </c>
      <c r="P84" s="32">
        <f t="shared" si="42"/>
        <v>4.0791666667792015</v>
      </c>
      <c r="Q84" s="2">
        <v>102.08</v>
      </c>
      <c r="R84" s="2">
        <v>71.27</v>
      </c>
      <c r="S84" s="32">
        <f t="shared" si="43"/>
        <v>0.77177947990014339</v>
      </c>
      <c r="T84" s="32">
        <f t="shared" si="44"/>
        <v>0.50813737059665764</v>
      </c>
      <c r="U84" s="2"/>
      <c r="W84" s="50">
        <v>42976.638807870368</v>
      </c>
      <c r="X84" s="57">
        <f t="shared" si="45"/>
        <v>3.8813888888689689</v>
      </c>
      <c r="Y84">
        <v>13.53</v>
      </c>
      <c r="Z84">
        <v>0.45</v>
      </c>
      <c r="AA84" s="32">
        <f t="shared" si="46"/>
        <v>0.14138197085142309</v>
      </c>
      <c r="AB84" s="32">
        <f t="shared" si="47"/>
        <v>7.0696129848448683E-3</v>
      </c>
      <c r="AD84" s="50">
        <v>42976.644490740742</v>
      </c>
      <c r="AE84" s="57">
        <f t="shared" si="48"/>
        <v>4.0177777778590098</v>
      </c>
      <c r="AF84">
        <v>331.13</v>
      </c>
      <c r="AG84">
        <v>327.45999999999998</v>
      </c>
      <c r="AH84" s="32">
        <f t="shared" si="49"/>
        <v>26.926640095061401</v>
      </c>
      <c r="AI84" s="32">
        <f t="shared" si="50"/>
        <v>40.03398157914333</v>
      </c>
      <c r="AK84" s="50">
        <v>42976.649618055555</v>
      </c>
      <c r="AL84" s="57">
        <f t="shared" si="51"/>
        <v>4.1408333333674818</v>
      </c>
      <c r="AM84">
        <v>65.08</v>
      </c>
      <c r="AN84">
        <v>77.540000000000006</v>
      </c>
      <c r="AO84" s="32">
        <f t="shared" si="52"/>
        <v>0.36833832978208025</v>
      </c>
      <c r="AP84" s="32">
        <f t="shared" si="53"/>
        <v>0.65979961526958109</v>
      </c>
    </row>
    <row r="85" spans="1:42" x14ac:dyDescent="0.2">
      <c r="A85" s="50">
        <v>42976.652743055558</v>
      </c>
      <c r="B85" s="57">
        <f t="shared" si="36"/>
        <v>4.215833333437331</v>
      </c>
      <c r="C85">
        <v>19.52</v>
      </c>
      <c r="D85" s="2">
        <v>0</v>
      </c>
      <c r="E85" s="32">
        <f t="shared" si="37"/>
        <v>0.1902647996808137</v>
      </c>
      <c r="F85" s="32">
        <f t="shared" si="38"/>
        <v>0</v>
      </c>
      <c r="G85" s="2"/>
      <c r="H85" s="64">
        <v>42976.657870370371</v>
      </c>
      <c r="I85" s="32">
        <f t="shared" si="39"/>
        <v>4.338888888945803</v>
      </c>
      <c r="J85" s="2">
        <v>20317.849999999999</v>
      </c>
      <c r="K85" s="2">
        <v>19656.919999999998</v>
      </c>
      <c r="L85" s="32">
        <f t="shared" si="40"/>
        <v>538.88324077537334</v>
      </c>
      <c r="M85" s="32">
        <f t="shared" si="41"/>
        <v>491.64792311139189</v>
      </c>
      <c r="N85" s="2"/>
      <c r="O85" s="64">
        <v>42976.663553240738</v>
      </c>
      <c r="P85" s="32">
        <f t="shared" si="42"/>
        <v>4.4752777777612209</v>
      </c>
      <c r="Q85" s="2">
        <v>63.07</v>
      </c>
      <c r="R85" s="2">
        <v>61.45</v>
      </c>
      <c r="S85" s="32">
        <f t="shared" si="43"/>
        <v>0.47684298390773944</v>
      </c>
      <c r="T85" s="32">
        <f t="shared" si="44"/>
        <v>0.43812321345818184</v>
      </c>
      <c r="U85" s="2"/>
      <c r="W85" s="50">
        <v>42976.655300925922</v>
      </c>
      <c r="X85" s="57">
        <f t="shared" si="45"/>
        <v>4.2772222221828997</v>
      </c>
      <c r="Y85">
        <v>10.02</v>
      </c>
      <c r="Z85">
        <v>0</v>
      </c>
      <c r="AA85" s="32">
        <f t="shared" si="46"/>
        <v>0.10470416466602066</v>
      </c>
      <c r="AB85" s="32">
        <f t="shared" si="47"/>
        <v>0</v>
      </c>
      <c r="AD85" s="50">
        <v>42976.660995370374</v>
      </c>
      <c r="AE85" s="57">
        <f t="shared" si="48"/>
        <v>4.4138888890156522</v>
      </c>
      <c r="AF85">
        <v>249.98</v>
      </c>
      <c r="AG85">
        <v>274.27</v>
      </c>
      <c r="AH85" s="32">
        <f t="shared" si="49"/>
        <v>20.327730773301873</v>
      </c>
      <c r="AI85" s="32">
        <f t="shared" si="50"/>
        <v>33.531179770694557</v>
      </c>
      <c r="AK85" s="50">
        <v>42976.666122685187</v>
      </c>
      <c r="AL85" s="57">
        <f t="shared" si="51"/>
        <v>4.5369444445241243</v>
      </c>
      <c r="AM85">
        <v>72.59</v>
      </c>
      <c r="AN85">
        <v>59.36</v>
      </c>
      <c r="AO85" s="32">
        <f t="shared" si="52"/>
        <v>0.41084325997051641</v>
      </c>
      <c r="AP85" s="32">
        <f t="shared" si="53"/>
        <v>0.50510323913338062</v>
      </c>
    </row>
    <row r="86" spans="1:42" x14ac:dyDescent="0.2">
      <c r="A86" s="50">
        <v>42976.669259259259</v>
      </c>
      <c r="B86" s="57">
        <f t="shared" si="36"/>
        <v>4.6122222222620621</v>
      </c>
      <c r="C86">
        <v>4.04</v>
      </c>
      <c r="D86" s="2">
        <v>3.16</v>
      </c>
      <c r="E86" s="32">
        <f t="shared" si="37"/>
        <v>3.9378575343774966E-2</v>
      </c>
      <c r="F86" s="32">
        <f t="shared" si="38"/>
        <v>2.9046079966345367E-2</v>
      </c>
      <c r="G86" s="2"/>
      <c r="H86" s="64">
        <v>42976.674386574072</v>
      </c>
      <c r="I86" s="32">
        <f t="shared" si="39"/>
        <v>4.7352777777705342</v>
      </c>
      <c r="J86" s="2">
        <v>20553.599999999999</v>
      </c>
      <c r="K86" s="2">
        <v>19830.169999999998</v>
      </c>
      <c r="L86" s="32">
        <f t="shared" si="40"/>
        <v>545.1359557040098</v>
      </c>
      <c r="M86" s="32">
        <f t="shared" si="41"/>
        <v>495.98115551397831</v>
      </c>
      <c r="N86" s="2"/>
      <c r="O86" s="64">
        <v>42976.679930555554</v>
      </c>
      <c r="P86" s="32">
        <f t="shared" si="42"/>
        <v>4.8683333333465271</v>
      </c>
      <c r="Q86" s="2">
        <v>58.56</v>
      </c>
      <c r="R86" s="2">
        <v>52.01</v>
      </c>
      <c r="S86" s="32">
        <f t="shared" si="43"/>
        <v>0.4427449680931857</v>
      </c>
      <c r="T86" s="32">
        <f t="shared" si="44"/>
        <v>0.37081836178942285</v>
      </c>
      <c r="U86" s="2"/>
      <c r="W86" s="50">
        <v>42976.6718287037</v>
      </c>
      <c r="X86" s="57">
        <f t="shared" si="45"/>
        <v>4.6738888888503425</v>
      </c>
      <c r="Y86">
        <v>0.54</v>
      </c>
      <c r="Z86">
        <v>1.56</v>
      </c>
      <c r="AA86" s="32">
        <f t="shared" si="46"/>
        <v>5.642739413138839E-3</v>
      </c>
      <c r="AB86" s="32">
        <f t="shared" si="47"/>
        <v>2.4507991680795541E-2</v>
      </c>
      <c r="AD86" s="50">
        <v>42976.677372685182</v>
      </c>
      <c r="AE86" s="57">
        <f t="shared" si="48"/>
        <v>4.8069444444263354</v>
      </c>
      <c r="AF86">
        <v>281.01</v>
      </c>
      <c r="AG86">
        <v>280.14</v>
      </c>
      <c r="AH86" s="32">
        <f t="shared" si="49"/>
        <v>22.851010579268582</v>
      </c>
      <c r="AI86" s="32">
        <f t="shared" si="50"/>
        <v>34.248823061079861</v>
      </c>
      <c r="AK86" s="50">
        <v>42976.682488425926</v>
      </c>
      <c r="AL86" s="57">
        <f t="shared" si="51"/>
        <v>4.9297222222667187</v>
      </c>
      <c r="AM86">
        <v>48.55</v>
      </c>
      <c r="AN86">
        <v>80.099999999999994</v>
      </c>
      <c r="AO86" s="32">
        <f t="shared" si="52"/>
        <v>0.27478220514628143</v>
      </c>
      <c r="AP86" s="32">
        <f t="shared" si="53"/>
        <v>0.6815830433723683</v>
      </c>
    </row>
    <row r="87" spans="1:42" x14ac:dyDescent="0.2">
      <c r="A87" s="50">
        <v>42976.685613425929</v>
      </c>
      <c r="B87" s="57">
        <f t="shared" si="36"/>
        <v>5.0047222223365679</v>
      </c>
      <c r="C87">
        <v>0</v>
      </c>
      <c r="D87" s="2">
        <v>7.16</v>
      </c>
      <c r="E87" s="32">
        <f t="shared" si="37"/>
        <v>0</v>
      </c>
      <c r="F87" s="32">
        <f t="shared" si="38"/>
        <v>6.5813269797162288E-2</v>
      </c>
      <c r="G87" s="2"/>
      <c r="H87" s="64">
        <v>42976.690740740742</v>
      </c>
      <c r="I87" s="32">
        <f t="shared" si="39"/>
        <v>5.12777777784504</v>
      </c>
      <c r="J87" s="2">
        <v>20616.599999999999</v>
      </c>
      <c r="K87" s="2">
        <v>19989.689999999999</v>
      </c>
      <c r="L87" s="32">
        <f t="shared" si="40"/>
        <v>546.80688270508756</v>
      </c>
      <c r="M87" s="32">
        <f t="shared" si="41"/>
        <v>499.97098081187482</v>
      </c>
      <c r="N87" s="2"/>
      <c r="O87" s="64">
        <v>42976.696423611109</v>
      </c>
      <c r="P87" s="32">
        <f t="shared" si="42"/>
        <v>5.2641666666604578</v>
      </c>
      <c r="Q87" s="2">
        <v>67.53</v>
      </c>
      <c r="R87" s="2">
        <v>74.650000000000006</v>
      </c>
      <c r="S87" s="32">
        <f t="shared" si="43"/>
        <v>0.51056297293942665</v>
      </c>
      <c r="T87" s="32">
        <f t="shared" si="44"/>
        <v>0.53223592977466672</v>
      </c>
      <c r="U87" s="2"/>
      <c r="W87" s="50">
        <v>42976.68818287037</v>
      </c>
      <c r="X87" s="57">
        <f t="shared" si="45"/>
        <v>5.0663888889248483</v>
      </c>
      <c r="Y87">
        <v>10.53</v>
      </c>
      <c r="Z87">
        <v>0</v>
      </c>
      <c r="AA87" s="32">
        <f t="shared" si="46"/>
        <v>0.11003341855620734</v>
      </c>
      <c r="AB87" s="32">
        <f t="shared" si="47"/>
        <v>0</v>
      </c>
      <c r="AD87" s="50">
        <v>42976.693865740737</v>
      </c>
      <c r="AE87" s="57">
        <f t="shared" si="48"/>
        <v>5.2027777777402662</v>
      </c>
      <c r="AF87">
        <v>313.63</v>
      </c>
      <c r="AG87">
        <v>316.11</v>
      </c>
      <c r="AH87" s="32">
        <f t="shared" si="49"/>
        <v>25.50358509653039</v>
      </c>
      <c r="AI87" s="32">
        <f t="shared" si="50"/>
        <v>38.646374876268851</v>
      </c>
      <c r="AK87" s="50">
        <v>42976.698981481481</v>
      </c>
      <c r="AL87" s="57">
        <f t="shared" si="51"/>
        <v>5.3255555555806495</v>
      </c>
      <c r="AM87">
        <v>51.59</v>
      </c>
      <c r="AN87">
        <v>70.55</v>
      </c>
      <c r="AO87" s="32">
        <f t="shared" si="52"/>
        <v>0.29198792921723299</v>
      </c>
      <c r="AP87" s="32">
        <f t="shared" si="53"/>
        <v>0.60032064556704856</v>
      </c>
    </row>
    <row r="88" spans="1:42" x14ac:dyDescent="0.2">
      <c r="A88" s="50">
        <v>42976.702118055553</v>
      </c>
      <c r="B88" s="57">
        <f t="shared" si="36"/>
        <v>5.4008333333185874</v>
      </c>
      <c r="C88">
        <v>5.05</v>
      </c>
      <c r="D88" s="2">
        <v>1.47</v>
      </c>
      <c r="E88" s="32">
        <f t="shared" si="37"/>
        <v>4.9223219179718697E-2</v>
      </c>
      <c r="F88" s="32">
        <f t="shared" si="38"/>
        <v>1.3511942262825217E-2</v>
      </c>
      <c r="G88" s="2"/>
      <c r="H88" s="64">
        <v>42976.707233796296</v>
      </c>
      <c r="I88" s="32">
        <f t="shared" si="39"/>
        <v>5.5236111111589707</v>
      </c>
      <c r="J88" s="2">
        <v>20408.21</v>
      </c>
      <c r="K88" s="2">
        <v>20034.73</v>
      </c>
      <c r="L88" s="32">
        <f t="shared" si="40"/>
        <v>541.27982750263345</v>
      </c>
      <c r="M88" s="32">
        <f t="shared" si="41"/>
        <v>501.09749617933517</v>
      </c>
      <c r="N88" s="2"/>
      <c r="O88" s="64">
        <v>42976.712916666664</v>
      </c>
      <c r="P88" s="32">
        <f t="shared" si="42"/>
        <v>5.6599999999743886</v>
      </c>
      <c r="Q88" s="2">
        <v>55.55</v>
      </c>
      <c r="R88" s="2">
        <v>65.400000000000006</v>
      </c>
      <c r="S88" s="32">
        <f t="shared" si="43"/>
        <v>0.41998775576462538</v>
      </c>
      <c r="T88" s="32">
        <f t="shared" si="44"/>
        <v>0.4662857308407663</v>
      </c>
      <c r="U88" s="2"/>
      <c r="W88" s="50">
        <v>42976.704675925925</v>
      </c>
      <c r="X88" s="57">
        <f t="shared" si="45"/>
        <v>5.4622222222387791</v>
      </c>
      <c r="Y88">
        <v>0</v>
      </c>
      <c r="Z88">
        <v>1.1499999999999999</v>
      </c>
      <c r="AA88" s="32">
        <f t="shared" si="46"/>
        <v>0</v>
      </c>
      <c r="AB88" s="32">
        <f t="shared" si="47"/>
        <v>1.8066788739047993E-2</v>
      </c>
      <c r="AD88" s="50">
        <v>42976.710358796299</v>
      </c>
      <c r="AE88" s="57">
        <f t="shared" si="48"/>
        <v>5.5986111112288199</v>
      </c>
      <c r="AF88">
        <v>269.98</v>
      </c>
      <c r="AG88">
        <v>259.42</v>
      </c>
      <c r="AH88" s="32">
        <f t="shared" si="49"/>
        <v>21.954079343051603</v>
      </c>
      <c r="AI88" s="32">
        <f t="shared" si="50"/>
        <v>31.715676727726635</v>
      </c>
      <c r="AK88" s="50">
        <v>42976.715474537035</v>
      </c>
      <c r="AL88" s="57">
        <f t="shared" si="51"/>
        <v>5.7213888888945803</v>
      </c>
      <c r="AM88">
        <v>45.07</v>
      </c>
      <c r="AN88">
        <v>57.95</v>
      </c>
      <c r="AO88" s="32">
        <f t="shared" si="52"/>
        <v>0.25508617890716589</v>
      </c>
      <c r="AP88" s="32">
        <f t="shared" si="53"/>
        <v>0.49310533537364226</v>
      </c>
    </row>
    <row r="89" spans="1:42" x14ac:dyDescent="0.2">
      <c r="A89" s="50">
        <v>42976.718599537038</v>
      </c>
      <c r="B89" s="57">
        <f t="shared" si="36"/>
        <v>5.7963888889644295</v>
      </c>
      <c r="C89">
        <v>0</v>
      </c>
      <c r="D89" s="2">
        <v>0</v>
      </c>
      <c r="E89" s="32">
        <f t="shared" si="37"/>
        <v>0</v>
      </c>
      <c r="F89" s="32">
        <f t="shared" si="38"/>
        <v>0</v>
      </c>
      <c r="G89" s="2"/>
      <c r="H89" s="64">
        <v>42976.723726851851</v>
      </c>
      <c r="I89" s="32">
        <f t="shared" si="39"/>
        <v>5.9194444444729015</v>
      </c>
      <c r="J89" s="2">
        <v>20484.27</v>
      </c>
      <c r="K89" s="2">
        <v>19721.91</v>
      </c>
      <c r="L89" s="32">
        <f t="shared" si="40"/>
        <v>543.2971403232998</v>
      </c>
      <c r="M89" s="32">
        <f t="shared" si="41"/>
        <v>493.27341675551361</v>
      </c>
      <c r="N89" s="2"/>
      <c r="O89" s="64">
        <v>42976.729409722226</v>
      </c>
      <c r="P89" s="32">
        <f t="shared" si="42"/>
        <v>6.0558333334629424</v>
      </c>
      <c r="Q89" s="2">
        <v>82.53</v>
      </c>
      <c r="R89" s="2">
        <v>37.590000000000003</v>
      </c>
      <c r="S89" s="32">
        <f t="shared" si="43"/>
        <v>0.62397100779936154</v>
      </c>
      <c r="T89" s="32">
        <f t="shared" si="44"/>
        <v>0.26800734896489919</v>
      </c>
      <c r="U89" s="2"/>
      <c r="W89" s="50">
        <v>42976.721168981479</v>
      </c>
      <c r="X89" s="57">
        <f t="shared" si="45"/>
        <v>5.8580555555527098</v>
      </c>
      <c r="Y89">
        <v>6.04</v>
      </c>
      <c r="Z89">
        <v>0.44</v>
      </c>
      <c r="AA89" s="32">
        <f t="shared" si="46"/>
        <v>6.3115085287701087E-2</v>
      </c>
      <c r="AB89" s="32">
        <f t="shared" si="47"/>
        <v>6.9125104740705373E-3</v>
      </c>
      <c r="AD89" s="50">
        <v>42976.726851851854</v>
      </c>
      <c r="AE89" s="57">
        <f t="shared" si="48"/>
        <v>5.9944444445427507</v>
      </c>
      <c r="AF89">
        <v>299.08999999999997</v>
      </c>
      <c r="AG89">
        <v>284.82</v>
      </c>
      <c r="AH89" s="32">
        <f t="shared" si="49"/>
        <v>24.321229686322333</v>
      </c>
      <c r="AI89" s="32">
        <f t="shared" si="50"/>
        <v>34.820981595833388</v>
      </c>
      <c r="AK89" s="50">
        <v>42976.73196759259</v>
      </c>
      <c r="AL89" s="57">
        <f t="shared" si="51"/>
        <v>6.1172222222085111</v>
      </c>
      <c r="AM89">
        <v>69.569999999999993</v>
      </c>
      <c r="AN89">
        <v>64.95</v>
      </c>
      <c r="AO89" s="32">
        <f t="shared" si="52"/>
        <v>0.39375073145266321</v>
      </c>
      <c r="AP89" s="32">
        <f t="shared" si="53"/>
        <v>0.55266939659220138</v>
      </c>
    </row>
    <row r="90" spans="1:42" x14ac:dyDescent="0.2">
      <c r="A90" s="50">
        <v>42976.735185185185</v>
      </c>
      <c r="B90" s="57">
        <f t="shared" si="36"/>
        <v>6.1944444444961846</v>
      </c>
      <c r="C90">
        <v>1.03</v>
      </c>
      <c r="D90" s="2">
        <v>3.57</v>
      </c>
      <c r="E90" s="32">
        <f t="shared" si="37"/>
        <v>1.0039587278239658E-2</v>
      </c>
      <c r="F90" s="32">
        <f t="shared" si="38"/>
        <v>3.2814716924004103E-2</v>
      </c>
      <c r="G90" s="2"/>
      <c r="H90" s="64">
        <v>42976.740312499998</v>
      </c>
      <c r="I90" s="32">
        <f t="shared" si="39"/>
        <v>6.3175000000046566</v>
      </c>
      <c r="J90" s="2">
        <v>20625.919999999998</v>
      </c>
      <c r="K90" s="2">
        <v>19698.79</v>
      </c>
      <c r="L90" s="32">
        <f t="shared" si="40"/>
        <v>547.05407381064379</v>
      </c>
      <c r="M90" s="32">
        <f t="shared" si="41"/>
        <v>492.69515220632002</v>
      </c>
      <c r="N90" s="2"/>
      <c r="O90" s="64">
        <v>42976.745856481481</v>
      </c>
      <c r="P90" s="32">
        <f t="shared" si="42"/>
        <v>6.4505555555806495</v>
      </c>
      <c r="Q90" s="2">
        <v>65.069999999999993</v>
      </c>
      <c r="R90" s="2">
        <v>32.21</v>
      </c>
      <c r="S90" s="32">
        <f t="shared" si="43"/>
        <v>0.49196405522239733</v>
      </c>
      <c r="T90" s="32">
        <f t="shared" si="44"/>
        <v>0.22964928731469544</v>
      </c>
      <c r="U90" s="2"/>
      <c r="W90" s="50">
        <v>42976.737754629627</v>
      </c>
      <c r="X90" s="57">
        <f t="shared" si="45"/>
        <v>6.2561111110844649</v>
      </c>
      <c r="Y90">
        <v>0</v>
      </c>
      <c r="Z90">
        <v>2.66</v>
      </c>
      <c r="AA90" s="32">
        <f t="shared" si="46"/>
        <v>0</v>
      </c>
      <c r="AB90" s="32">
        <f t="shared" si="47"/>
        <v>4.1789267865971889E-2</v>
      </c>
      <c r="AD90" s="50">
        <v>42976.743298611109</v>
      </c>
      <c r="AE90" s="57">
        <f t="shared" si="48"/>
        <v>6.3891666666604578</v>
      </c>
      <c r="AF90">
        <v>301.58999999999997</v>
      </c>
      <c r="AG90">
        <v>272.23</v>
      </c>
      <c r="AH90" s="32">
        <f t="shared" si="49"/>
        <v>24.524523257541052</v>
      </c>
      <c r="AI90" s="32">
        <f t="shared" si="50"/>
        <v>33.281777332468664</v>
      </c>
      <c r="AK90" s="50">
        <v>42976.748414351852</v>
      </c>
      <c r="AL90" s="57">
        <f t="shared" si="51"/>
        <v>6.5119444445008412</v>
      </c>
      <c r="AM90">
        <v>62.59</v>
      </c>
      <c r="AN90">
        <v>82.89</v>
      </c>
      <c r="AO90" s="32">
        <f t="shared" si="52"/>
        <v>0.35424548342133383</v>
      </c>
      <c r="AP90" s="32">
        <f t="shared" si="53"/>
        <v>0.70532357634376552</v>
      </c>
    </row>
    <row r="91" spans="1:42" x14ac:dyDescent="0.2">
      <c r="A91" s="50">
        <v>42976.751539351855</v>
      </c>
      <c r="B91" s="57">
        <f t="shared" si="36"/>
        <v>6.5869444445706904</v>
      </c>
      <c r="C91">
        <v>3.53</v>
      </c>
      <c r="D91" s="2">
        <v>0</v>
      </c>
      <c r="E91" s="32">
        <f t="shared" si="37"/>
        <v>3.4407517565229112E-2</v>
      </c>
      <c r="F91" s="32">
        <f t="shared" si="38"/>
        <v>0</v>
      </c>
      <c r="G91" s="2"/>
      <c r="H91" s="64">
        <v>42976.756666666668</v>
      </c>
      <c r="I91" s="32">
        <f t="shared" si="39"/>
        <v>6.7100000000791624</v>
      </c>
      <c r="J91" s="2">
        <v>20745.95</v>
      </c>
      <c r="K91" s="2">
        <v>19721.66</v>
      </c>
      <c r="L91" s="32">
        <f t="shared" si="40"/>
        <v>550.23758758745919</v>
      </c>
      <c r="M91" s="32">
        <f t="shared" si="41"/>
        <v>493.26716389490389</v>
      </c>
      <c r="N91" s="2"/>
      <c r="O91" s="64">
        <v>42976.762349537035</v>
      </c>
      <c r="P91" s="32">
        <f t="shared" si="42"/>
        <v>6.8463888888945803</v>
      </c>
      <c r="Q91" s="2">
        <v>38.54</v>
      </c>
      <c r="R91" s="2">
        <v>52.98</v>
      </c>
      <c r="S91" s="32">
        <f t="shared" si="43"/>
        <v>0.29138304423345929</v>
      </c>
      <c r="T91" s="32">
        <f t="shared" si="44"/>
        <v>0.37773422048843724</v>
      </c>
      <c r="U91" s="2"/>
      <c r="W91" s="50">
        <v>42976.754108796296</v>
      </c>
      <c r="X91" s="57">
        <f t="shared" si="45"/>
        <v>6.6486111111589707</v>
      </c>
      <c r="Y91">
        <v>6.52</v>
      </c>
      <c r="Z91">
        <v>0</v>
      </c>
      <c r="AA91" s="32">
        <f t="shared" si="46"/>
        <v>6.8130853654935597E-2</v>
      </c>
      <c r="AB91" s="32">
        <f t="shared" si="47"/>
        <v>0</v>
      </c>
      <c r="AD91" s="50">
        <v>42976.759780092594</v>
      </c>
      <c r="AE91" s="57">
        <f t="shared" si="48"/>
        <v>6.7847222223063</v>
      </c>
      <c r="AF91">
        <v>314.57</v>
      </c>
      <c r="AG91">
        <v>284.8</v>
      </c>
      <c r="AH91" s="32">
        <f t="shared" si="49"/>
        <v>25.580023479308625</v>
      </c>
      <c r="AI91" s="32">
        <f t="shared" si="50"/>
        <v>34.818536473890006</v>
      </c>
      <c r="AK91" s="50">
        <v>42976.764907407407</v>
      </c>
      <c r="AL91" s="57">
        <f t="shared" si="51"/>
        <v>6.907777777814772</v>
      </c>
      <c r="AM91">
        <v>57.05</v>
      </c>
      <c r="AN91">
        <v>71.92</v>
      </c>
      <c r="AO91" s="32">
        <f t="shared" si="52"/>
        <v>0.32289031521308664</v>
      </c>
      <c r="AP91" s="32">
        <f t="shared" si="53"/>
        <v>0.61197818326268083</v>
      </c>
    </row>
    <row r="92" spans="1:42" x14ac:dyDescent="0.2">
      <c r="A92" s="50">
        <v>42976.76803240741</v>
      </c>
      <c r="B92" s="57">
        <f t="shared" si="36"/>
        <v>6.9827777778846212</v>
      </c>
      <c r="C92">
        <v>0</v>
      </c>
      <c r="D92" s="2">
        <v>0</v>
      </c>
      <c r="E92" s="32">
        <f t="shared" si="37"/>
        <v>0</v>
      </c>
      <c r="F92" s="32">
        <f t="shared" si="38"/>
        <v>0</v>
      </c>
      <c r="G92" s="2"/>
      <c r="H92" s="64">
        <v>42976.773159722223</v>
      </c>
      <c r="I92" s="32">
        <f t="shared" si="39"/>
        <v>7.1058333333930932</v>
      </c>
      <c r="J92" s="2">
        <v>20751.18</v>
      </c>
      <c r="K92" s="2">
        <v>19595.78</v>
      </c>
      <c r="L92" s="32">
        <f t="shared" si="40"/>
        <v>550.37630105119945</v>
      </c>
      <c r="M92" s="32">
        <f t="shared" si="41"/>
        <v>490.11872352066098</v>
      </c>
      <c r="N92" s="2"/>
      <c r="O92" s="64">
        <v>42976.77884259259</v>
      </c>
      <c r="P92" s="32">
        <f t="shared" si="42"/>
        <v>7.2422222222085111</v>
      </c>
      <c r="Q92" s="2">
        <v>67.55</v>
      </c>
      <c r="R92" s="2">
        <v>52.17</v>
      </c>
      <c r="S92" s="32">
        <f t="shared" si="43"/>
        <v>0.51071418365257326</v>
      </c>
      <c r="T92" s="32">
        <f t="shared" si="44"/>
        <v>0.37195912198719844</v>
      </c>
      <c r="U92" s="2"/>
      <c r="W92" s="50">
        <v>42976.770590277774</v>
      </c>
      <c r="X92" s="57">
        <f t="shared" si="45"/>
        <v>7.0441666666301899</v>
      </c>
      <c r="Y92">
        <v>0.54</v>
      </c>
      <c r="Z92">
        <v>0</v>
      </c>
      <c r="AA92" s="32">
        <f t="shared" si="46"/>
        <v>5.642739413138839E-3</v>
      </c>
      <c r="AB92" s="32">
        <f t="shared" si="47"/>
        <v>0</v>
      </c>
      <c r="AD92" s="50">
        <v>42976.776273148149</v>
      </c>
      <c r="AE92" s="57">
        <f t="shared" si="48"/>
        <v>7.1805555556202307</v>
      </c>
      <c r="AF92">
        <v>284.55</v>
      </c>
      <c r="AG92">
        <v>273.05</v>
      </c>
      <c r="AH92" s="32">
        <f t="shared" si="49"/>
        <v>23.138874276114283</v>
      </c>
      <c r="AI92" s="32">
        <f t="shared" si="50"/>
        <v>33.3820273321477</v>
      </c>
      <c r="AK92" s="50">
        <v>42976.781400462962</v>
      </c>
      <c r="AL92" s="57">
        <f t="shared" si="51"/>
        <v>7.3036111111287028</v>
      </c>
      <c r="AM92">
        <v>42.57</v>
      </c>
      <c r="AN92">
        <v>59.35</v>
      </c>
      <c r="AO92" s="32">
        <f t="shared" si="52"/>
        <v>0.24093673476987029</v>
      </c>
      <c r="AP92" s="32">
        <f t="shared" si="53"/>
        <v>0.50501814761735409</v>
      </c>
    </row>
    <row r="93" spans="1:42" x14ac:dyDescent="0.2">
      <c r="A93" s="50">
        <v>42976.784525462965</v>
      </c>
      <c r="B93" s="57">
        <f t="shared" si="36"/>
        <v>7.378611111198552</v>
      </c>
      <c r="C93">
        <v>0</v>
      </c>
      <c r="D93" s="2">
        <v>5.66</v>
      </c>
      <c r="E93" s="32">
        <f t="shared" si="37"/>
        <v>0</v>
      </c>
      <c r="F93" s="32">
        <f t="shared" si="38"/>
        <v>5.2025573610605939E-2</v>
      </c>
      <c r="G93" s="2"/>
      <c r="H93" s="64">
        <v>42976.789641203701</v>
      </c>
      <c r="I93" s="32">
        <f t="shared" si="39"/>
        <v>7.5013888888643123</v>
      </c>
      <c r="J93" s="2">
        <v>20567.5</v>
      </c>
      <c r="K93" s="2">
        <v>19808.66</v>
      </c>
      <c r="L93" s="32">
        <f t="shared" si="40"/>
        <v>545.50462055027924</v>
      </c>
      <c r="M93" s="32">
        <f t="shared" si="41"/>
        <v>495.44315938711179</v>
      </c>
      <c r="N93" s="2"/>
      <c r="O93" s="64">
        <v>42976.795324074075</v>
      </c>
      <c r="P93" s="32">
        <f t="shared" si="42"/>
        <v>7.6377777778543532</v>
      </c>
      <c r="Q93" s="2">
        <v>31.54</v>
      </c>
      <c r="R93" s="2">
        <v>37.61</v>
      </c>
      <c r="S93" s="32">
        <f t="shared" si="43"/>
        <v>0.23845929463215634</v>
      </c>
      <c r="T93" s="32">
        <f t="shared" si="44"/>
        <v>0.26814994398962111</v>
      </c>
      <c r="U93" s="2"/>
      <c r="W93" s="50">
        <v>42976.787083333336</v>
      </c>
      <c r="X93" s="57">
        <f t="shared" si="45"/>
        <v>7.4400000001187436</v>
      </c>
      <c r="Y93">
        <v>0.53</v>
      </c>
      <c r="Z93">
        <v>0</v>
      </c>
      <c r="AA93" s="32">
        <f t="shared" si="46"/>
        <v>5.5382442388214525E-3</v>
      </c>
      <c r="AB93" s="32">
        <f t="shared" si="47"/>
        <v>0</v>
      </c>
      <c r="AD93" s="50">
        <v>42976.792766203704</v>
      </c>
      <c r="AE93" s="57">
        <f t="shared" si="48"/>
        <v>7.5763888889341615</v>
      </c>
      <c r="AF93">
        <v>269.62</v>
      </c>
      <c r="AG93">
        <v>272.02999999999997</v>
      </c>
      <c r="AH93" s="32">
        <f t="shared" si="49"/>
        <v>21.924805068796111</v>
      </c>
      <c r="AI93" s="32">
        <f t="shared" si="50"/>
        <v>33.25732611303475</v>
      </c>
      <c r="AK93" s="50">
        <v>42976.797881944447</v>
      </c>
      <c r="AL93" s="57">
        <f t="shared" si="51"/>
        <v>7.6991666667745449</v>
      </c>
      <c r="AM93">
        <v>60.08</v>
      </c>
      <c r="AN93">
        <v>71.94</v>
      </c>
      <c r="AO93" s="32">
        <f t="shared" si="52"/>
        <v>0.34003944150748894</v>
      </c>
      <c r="AP93" s="32">
        <f t="shared" si="53"/>
        <v>0.61214836629473379</v>
      </c>
    </row>
    <row r="94" spans="1:42" x14ac:dyDescent="0.2">
      <c r="A94" s="50">
        <v>42976.801018518519</v>
      </c>
      <c r="B94" s="57">
        <f t="shared" si="36"/>
        <v>7.7744444445124827</v>
      </c>
      <c r="C94">
        <v>0</v>
      </c>
      <c r="D94" s="2">
        <v>1.47</v>
      </c>
      <c r="E94" s="32">
        <f t="shared" si="37"/>
        <v>0</v>
      </c>
      <c r="F94" s="32">
        <f t="shared" si="38"/>
        <v>1.3511942262825217E-2</v>
      </c>
      <c r="G94" s="2"/>
      <c r="H94" s="64">
        <v>42976.806145833332</v>
      </c>
      <c r="I94" s="32">
        <f t="shared" si="39"/>
        <v>7.8975000000209548</v>
      </c>
      <c r="J94" s="2">
        <v>20438.61</v>
      </c>
      <c r="K94" s="2">
        <v>20224.07</v>
      </c>
      <c r="L94" s="32">
        <f t="shared" si="40"/>
        <v>542.08611608728063</v>
      </c>
      <c r="M94" s="32">
        <f t="shared" si="41"/>
        <v>505.83316269076784</v>
      </c>
      <c r="N94" s="2"/>
      <c r="O94" s="64">
        <v>42976.811921296299</v>
      </c>
      <c r="P94" s="32">
        <f t="shared" si="42"/>
        <v>8.0361111112288199</v>
      </c>
      <c r="Q94" s="2">
        <v>53.04</v>
      </c>
      <c r="R94" s="2">
        <v>49.61</v>
      </c>
      <c r="S94" s="32">
        <f t="shared" si="43"/>
        <v>0.40101081126472959</v>
      </c>
      <c r="T94" s="32">
        <f t="shared" si="44"/>
        <v>0.35370695882278919</v>
      </c>
      <c r="U94" s="2"/>
      <c r="W94" s="50">
        <v>42976.803587962961</v>
      </c>
      <c r="X94" s="57">
        <f t="shared" si="45"/>
        <v>7.8361111111007631</v>
      </c>
      <c r="Y94">
        <v>0</v>
      </c>
      <c r="Z94">
        <v>0</v>
      </c>
      <c r="AA94" s="32">
        <f t="shared" si="46"/>
        <v>0</v>
      </c>
      <c r="AB94" s="32">
        <f t="shared" si="47"/>
        <v>0</v>
      </c>
      <c r="AD94" s="50">
        <v>42976.809351851851</v>
      </c>
      <c r="AE94" s="57">
        <f t="shared" si="48"/>
        <v>7.9744444444659166</v>
      </c>
      <c r="AF94">
        <v>269.60000000000002</v>
      </c>
      <c r="AG94">
        <v>296.7</v>
      </c>
      <c r="AH94" s="32">
        <f t="shared" si="49"/>
        <v>21.92317872022636</v>
      </c>
      <c r="AI94" s="32">
        <f t="shared" si="50"/>
        <v>36.273384030207737</v>
      </c>
      <c r="AK94" s="50">
        <v>42976.814479166664</v>
      </c>
      <c r="AL94" s="57">
        <f t="shared" si="51"/>
        <v>8.0974999999743886</v>
      </c>
      <c r="AM94">
        <v>71.06</v>
      </c>
      <c r="AN94">
        <v>48.26</v>
      </c>
      <c r="AO94" s="32">
        <f t="shared" si="52"/>
        <v>0.40218380015849148</v>
      </c>
      <c r="AP94" s="32">
        <f t="shared" si="53"/>
        <v>0.41065165634395123</v>
      </c>
    </row>
    <row r="95" spans="1:42" x14ac:dyDescent="0.2">
      <c r="A95" s="50">
        <v>42976.817465277774</v>
      </c>
      <c r="B95" s="57">
        <f t="shared" si="36"/>
        <v>8.1691666666301899</v>
      </c>
      <c r="C95">
        <v>0</v>
      </c>
      <c r="D95" s="2">
        <v>5.66</v>
      </c>
      <c r="E95" s="32">
        <f t="shared" si="37"/>
        <v>0</v>
      </c>
      <c r="F95" s="32">
        <f t="shared" si="38"/>
        <v>5.2025573610605939E-2</v>
      </c>
      <c r="G95" s="2"/>
      <c r="H95" s="64">
        <v>42976.822592592594</v>
      </c>
      <c r="I95" s="32">
        <f t="shared" si="39"/>
        <v>8.2922222223132849</v>
      </c>
      <c r="J95" s="2">
        <v>20397.71</v>
      </c>
      <c r="K95" s="2">
        <v>19553.240000000002</v>
      </c>
      <c r="L95" s="32">
        <f t="shared" si="40"/>
        <v>541.00133966912051</v>
      </c>
      <c r="M95" s="32">
        <f t="shared" si="41"/>
        <v>489.05473675929869</v>
      </c>
      <c r="N95" s="2"/>
      <c r="O95" s="64">
        <v>42976.828275462962</v>
      </c>
      <c r="P95" s="32">
        <f t="shared" si="42"/>
        <v>8.4286111111287028</v>
      </c>
      <c r="Q95" s="2">
        <v>35.54</v>
      </c>
      <c r="R95" s="2">
        <v>34.71</v>
      </c>
      <c r="S95" s="32">
        <f t="shared" si="43"/>
        <v>0.26870143726147228</v>
      </c>
      <c r="T95" s="32">
        <f t="shared" si="44"/>
        <v>0.24747366540493881</v>
      </c>
      <c r="U95" s="2"/>
      <c r="W95" s="50">
        <v>42976.820034722223</v>
      </c>
      <c r="X95" s="57">
        <f t="shared" si="45"/>
        <v>8.2308333333930932</v>
      </c>
      <c r="Y95">
        <v>0</v>
      </c>
      <c r="Z95">
        <v>0</v>
      </c>
      <c r="AA95" s="32">
        <f t="shared" si="46"/>
        <v>0</v>
      </c>
      <c r="AB95" s="32">
        <f t="shared" si="47"/>
        <v>0</v>
      </c>
      <c r="AD95" s="50">
        <v>42976.825706018521</v>
      </c>
      <c r="AE95" s="57">
        <f t="shared" si="48"/>
        <v>8.3669444445404224</v>
      </c>
      <c r="AF95">
        <v>293.56</v>
      </c>
      <c r="AG95">
        <v>260.99</v>
      </c>
      <c r="AH95" s="32">
        <f t="shared" si="49"/>
        <v>23.871544306786536</v>
      </c>
      <c r="AI95" s="32">
        <f t="shared" si="50"/>
        <v>31.90761880028284</v>
      </c>
      <c r="AK95" s="50">
        <v>42976.830833333333</v>
      </c>
      <c r="AL95" s="57">
        <f t="shared" si="51"/>
        <v>8.4900000000488944</v>
      </c>
      <c r="AM95">
        <v>50.07</v>
      </c>
      <c r="AN95">
        <v>48.15</v>
      </c>
      <c r="AO95" s="32">
        <f t="shared" ref="AO95:AO97" si="54">(AM95/$B$7)/$AM$73</f>
        <v>0.28338506718175721</v>
      </c>
      <c r="AP95" s="32">
        <f t="shared" ref="AP95:AP97" si="55">(AN95/$C$7)/$AM$73</f>
        <v>0.40971564966765961</v>
      </c>
    </row>
    <row r="96" spans="1:42" x14ac:dyDescent="0.2">
      <c r="A96" s="50">
        <v>42976.833958333336</v>
      </c>
      <c r="B96" s="57">
        <f t="shared" si="36"/>
        <v>8.5650000001187436</v>
      </c>
      <c r="C96">
        <v>0</v>
      </c>
      <c r="D96" s="2">
        <v>0</v>
      </c>
      <c r="E96" s="32">
        <f t="shared" si="37"/>
        <v>0</v>
      </c>
      <c r="F96" s="32">
        <f t="shared" si="38"/>
        <v>0</v>
      </c>
      <c r="G96" s="2"/>
      <c r="H96" s="64">
        <v>42976.839085648149</v>
      </c>
      <c r="I96" s="32">
        <f t="shared" si="39"/>
        <v>8.6880555556272157</v>
      </c>
      <c r="J96" s="2">
        <v>20490.72</v>
      </c>
      <c r="K96" s="2">
        <v>19946.689999999999</v>
      </c>
      <c r="L96" s="32">
        <f t="shared" si="40"/>
        <v>543.46821142102931</v>
      </c>
      <c r="M96" s="32">
        <f t="shared" si="41"/>
        <v>498.89548878699048</v>
      </c>
      <c r="N96" s="2"/>
      <c r="O96" s="64">
        <v>42976.844756944447</v>
      </c>
      <c r="P96" s="32">
        <f t="shared" si="42"/>
        <v>8.8241666667745449</v>
      </c>
      <c r="Q96" s="2">
        <v>28.53</v>
      </c>
      <c r="R96" s="2">
        <v>65.38</v>
      </c>
      <c r="S96" s="32">
        <f t="shared" si="43"/>
        <v>0.21570208230359611</v>
      </c>
      <c r="T96" s="32">
        <f t="shared" si="44"/>
        <v>0.46614313581604433</v>
      </c>
      <c r="U96" s="2"/>
      <c r="W96" s="50">
        <v>42976.836516203701</v>
      </c>
      <c r="X96" s="57">
        <f t="shared" si="45"/>
        <v>8.6263888888643123</v>
      </c>
      <c r="Y96">
        <v>0.54</v>
      </c>
      <c r="Z96">
        <v>0</v>
      </c>
      <c r="AA96" s="32">
        <f t="shared" si="46"/>
        <v>5.642739413138839E-3</v>
      </c>
      <c r="AB96" s="32">
        <f t="shared" si="47"/>
        <v>0</v>
      </c>
      <c r="AD96" s="50">
        <v>42976.842199074075</v>
      </c>
      <c r="AE96" s="57">
        <f t="shared" si="48"/>
        <v>8.7627777778543532</v>
      </c>
      <c r="AF96">
        <v>280.52</v>
      </c>
      <c r="AG96">
        <v>270.70999999999998</v>
      </c>
      <c r="AH96" s="32">
        <f t="shared" si="49"/>
        <v>22.81116503930971</v>
      </c>
      <c r="AI96" s="32">
        <f t="shared" si="50"/>
        <v>33.09594806477093</v>
      </c>
      <c r="AK96" s="50">
        <v>42976.847326388888</v>
      </c>
      <c r="AL96" s="57">
        <f t="shared" si="51"/>
        <v>8.8858333333628252</v>
      </c>
      <c r="AM96">
        <v>69.56</v>
      </c>
      <c r="AN96">
        <v>49.55</v>
      </c>
      <c r="AO96" s="32">
        <f t="shared" si="54"/>
        <v>0.39369413367611406</v>
      </c>
      <c r="AP96" s="32">
        <f t="shared" si="55"/>
        <v>0.42162846191137138</v>
      </c>
    </row>
    <row r="97" spans="1:42" x14ac:dyDescent="0.2">
      <c r="A97" s="50">
        <v>42976.850451388891</v>
      </c>
      <c r="B97" s="57">
        <f t="shared" si="36"/>
        <v>8.9608333334326744</v>
      </c>
      <c r="C97">
        <v>0.53</v>
      </c>
      <c r="D97" s="2">
        <v>1.47</v>
      </c>
      <c r="E97" s="32">
        <f t="shared" si="37"/>
        <v>5.1660012208417649E-3</v>
      </c>
      <c r="F97" s="32">
        <f t="shared" si="38"/>
        <v>1.3511942262825217E-2</v>
      </c>
      <c r="G97" s="2"/>
      <c r="H97" s="64">
        <v>42976.855567129627</v>
      </c>
      <c r="I97" s="32">
        <f t="shared" si="39"/>
        <v>9.0836111110984348</v>
      </c>
      <c r="J97" s="2">
        <v>20569.28</v>
      </c>
      <c r="K97" s="2">
        <v>19563.05</v>
      </c>
      <c r="L97" s="32">
        <f t="shared" si="40"/>
        <v>545.55183086872239</v>
      </c>
      <c r="M97" s="32">
        <f t="shared" si="41"/>
        <v>489.30009900962693</v>
      </c>
      <c r="N97" s="2"/>
      <c r="O97" s="64">
        <v>42976.861250000002</v>
      </c>
      <c r="P97" s="32">
        <f t="shared" si="42"/>
        <v>9.2200000000884756</v>
      </c>
      <c r="Q97" s="2">
        <v>30.53</v>
      </c>
      <c r="R97" s="2">
        <v>60.09</v>
      </c>
      <c r="S97" s="32">
        <f t="shared" si="43"/>
        <v>0.23082315361825409</v>
      </c>
      <c r="T97" s="32">
        <f t="shared" si="44"/>
        <v>0.42842675177708939</v>
      </c>
      <c r="U97" s="2"/>
      <c r="W97" s="50">
        <v>42976.853009259263</v>
      </c>
      <c r="X97" s="57">
        <f t="shared" si="45"/>
        <v>9.0222222223528661</v>
      </c>
      <c r="Y97">
        <v>0</v>
      </c>
      <c r="Z97">
        <v>0</v>
      </c>
      <c r="AA97" s="32">
        <f t="shared" si="46"/>
        <v>0</v>
      </c>
      <c r="AB97" s="32">
        <f t="shared" si="47"/>
        <v>0</v>
      </c>
      <c r="AD97" s="50">
        <v>42976.85869212963</v>
      </c>
      <c r="AE97" s="57">
        <f t="shared" si="48"/>
        <v>9.158611111168284</v>
      </c>
      <c r="AF97">
        <v>273.56</v>
      </c>
      <c r="AG97">
        <v>288.52999999999997</v>
      </c>
      <c r="AH97" s="32">
        <f t="shared" si="49"/>
        <v>22.245195737036806</v>
      </c>
      <c r="AI97" s="32">
        <f t="shared" si="50"/>
        <v>35.274551716332454</v>
      </c>
      <c r="AK97" s="50">
        <v>42976.863819444443</v>
      </c>
      <c r="AL97" s="57">
        <f t="shared" si="51"/>
        <v>9.281666666676756</v>
      </c>
      <c r="AM97">
        <v>59.56</v>
      </c>
      <c r="AN97">
        <v>70.540000000000006</v>
      </c>
      <c r="AO97" s="32">
        <f t="shared" si="54"/>
        <v>0.33709635712693148</v>
      </c>
      <c r="AP97" s="32">
        <f t="shared" si="55"/>
        <v>0.60023555405102202</v>
      </c>
    </row>
    <row r="98" spans="1:42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42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42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42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42" x14ac:dyDescent="0.2"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42" x14ac:dyDescent="0.2"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42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42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42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42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42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42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42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42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42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4:21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4:21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4:21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4:21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4:21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4:21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4:21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4:21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4:21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4:21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4:21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4:21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4:21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4:21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4:21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4:21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4:21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4:21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4:21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4:21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4:21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4:21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4:21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4:21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4:21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4:21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4:21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4:21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4:21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4:21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4:21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4:21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4:21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4:21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4:21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4:21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4:21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4:21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4:21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4:21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4:21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4:21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4:21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4:21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4:21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4:21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4:21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4:21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4:21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4:21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4:21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4:21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4:21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4:21" x14ac:dyDescent="0.2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4:21" x14ac:dyDescent="0.2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4:21" x14ac:dyDescent="0.2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4:21" x14ac:dyDescent="0.2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4:21" x14ac:dyDescent="0.2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4:21" x14ac:dyDescent="0.2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4:21" x14ac:dyDescent="0.2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I182"/>
  <sheetViews>
    <sheetView tabSelected="1" topLeftCell="F1" workbookViewId="0">
      <selection activeCell="L10" sqref="L8:M10"/>
    </sheetView>
  </sheetViews>
  <sheetFormatPr baseColWidth="10" defaultRowHeight="15" x14ac:dyDescent="0.2"/>
  <cols>
    <col min="2" max="2" width="14.5" bestFit="1" customWidth="1"/>
    <col min="12" max="13" width="14.5" bestFit="1" customWidth="1"/>
  </cols>
  <sheetData>
    <row r="1" spans="1:22" x14ac:dyDescent="0.2">
      <c r="L1" t="s">
        <v>56</v>
      </c>
      <c r="M1" t="s">
        <v>40</v>
      </c>
    </row>
    <row r="2" spans="1:22" x14ac:dyDescent="0.2">
      <c r="K2" t="s">
        <v>18</v>
      </c>
      <c r="L2">
        <v>262.46146592509751</v>
      </c>
      <c r="M2">
        <v>94.164731454774341</v>
      </c>
    </row>
    <row r="3" spans="1:22" x14ac:dyDescent="0.2">
      <c r="A3" s="50"/>
      <c r="B3" s="50"/>
      <c r="G3" s="61"/>
      <c r="H3" s="61"/>
      <c r="I3" s="61"/>
      <c r="J3" s="61"/>
      <c r="K3" s="61" t="s">
        <v>198</v>
      </c>
      <c r="L3" s="82">
        <f>L2/L11</f>
        <v>29.494669868739475</v>
      </c>
      <c r="M3" s="82"/>
      <c r="O3" s="2"/>
      <c r="P3" s="67"/>
      <c r="Q3" s="2"/>
      <c r="R3" s="67"/>
      <c r="S3" s="67"/>
      <c r="T3" s="50"/>
    </row>
    <row r="4" spans="1:22" x14ac:dyDescent="0.2">
      <c r="A4" t="s">
        <v>5</v>
      </c>
      <c r="B4" t="s">
        <v>45</v>
      </c>
      <c r="C4" s="50" t="s">
        <v>46</v>
      </c>
      <c r="G4" s="61"/>
      <c r="H4" s="61"/>
      <c r="I4" s="61"/>
      <c r="J4" s="61"/>
      <c r="K4" s="50"/>
      <c r="L4" s="61"/>
      <c r="M4" s="61"/>
      <c r="O4" s="2"/>
      <c r="Q4" t="s">
        <v>200</v>
      </c>
      <c r="S4" t="s">
        <v>206</v>
      </c>
      <c r="U4" t="s">
        <v>202</v>
      </c>
    </row>
    <row r="5" spans="1:22" x14ac:dyDescent="0.2">
      <c r="A5" t="s">
        <v>75</v>
      </c>
      <c r="B5" s="57">
        <v>186.56994999999998</v>
      </c>
      <c r="C5" s="57">
        <v>197.84263333333331</v>
      </c>
      <c r="O5" s="32"/>
      <c r="P5" t="s">
        <v>203</v>
      </c>
      <c r="Q5" t="s">
        <v>207</v>
      </c>
      <c r="R5" t="s">
        <v>208</v>
      </c>
      <c r="S5" t="s">
        <v>209</v>
      </c>
      <c r="T5" t="s">
        <v>210</v>
      </c>
      <c r="U5" t="s">
        <v>211</v>
      </c>
      <c r="V5">
        <v>3.61</v>
      </c>
    </row>
    <row r="6" spans="1:22" x14ac:dyDescent="0.2">
      <c r="A6" t="s">
        <v>76</v>
      </c>
      <c r="B6" s="57">
        <v>4.527230727221677</v>
      </c>
      <c r="C6" s="57">
        <v>100.51788692189733</v>
      </c>
      <c r="G6" t="s">
        <v>55</v>
      </c>
      <c r="H6" s="50"/>
      <c r="K6" s="50"/>
      <c r="O6" s="32"/>
      <c r="P6" t="s">
        <v>204</v>
      </c>
      <c r="Q6" t="s">
        <v>212</v>
      </c>
      <c r="R6" t="s">
        <v>213</v>
      </c>
      <c r="S6" t="s">
        <v>214</v>
      </c>
      <c r="T6" t="s">
        <v>215</v>
      </c>
      <c r="U6" t="s">
        <v>216</v>
      </c>
      <c r="V6" t="s">
        <v>217</v>
      </c>
    </row>
    <row r="7" spans="1:22" x14ac:dyDescent="0.2">
      <c r="A7" t="s">
        <v>77</v>
      </c>
      <c r="B7" s="57">
        <v>235.82526666666669</v>
      </c>
      <c r="C7" s="57">
        <v>156.85683333333336</v>
      </c>
      <c r="G7" t="s">
        <v>16</v>
      </c>
      <c r="H7" s="50" t="s">
        <v>195</v>
      </c>
      <c r="I7" t="s">
        <v>22</v>
      </c>
      <c r="K7" s="61"/>
      <c r="L7" s="61" t="s">
        <v>56</v>
      </c>
      <c r="M7" s="61" t="s">
        <v>57</v>
      </c>
      <c r="O7" s="32"/>
      <c r="P7" t="s">
        <v>205</v>
      </c>
      <c r="Q7" t="s">
        <v>218</v>
      </c>
      <c r="S7" t="s">
        <v>219</v>
      </c>
      <c r="U7" t="s">
        <v>220</v>
      </c>
    </row>
    <row r="8" spans="1:22" x14ac:dyDescent="0.2">
      <c r="A8" t="s">
        <v>78</v>
      </c>
      <c r="B8" s="57">
        <v>117.29860160724782</v>
      </c>
      <c r="C8" s="57">
        <v>4.1536804488108254</v>
      </c>
      <c r="F8" t="s">
        <v>175</v>
      </c>
      <c r="G8" s="61" t="s">
        <v>193</v>
      </c>
      <c r="H8" s="61">
        <f>M19/AVERAGE(M40:M56)</f>
        <v>0.89165767266994378</v>
      </c>
      <c r="I8" s="61">
        <f>T19/AVERAGE(T37:T56)</f>
        <v>16.495109814685257</v>
      </c>
      <c r="J8" s="61"/>
      <c r="K8" s="61" t="s">
        <v>16</v>
      </c>
      <c r="L8" s="82">
        <f>AVERAGE(G8:G10)</f>
        <v>29.869411333746438</v>
      </c>
      <c r="M8" s="82">
        <f>STDEV(G8:G12)</f>
        <v>36.161902619238127</v>
      </c>
      <c r="O8" s="32"/>
    </row>
    <row r="9" spans="1:22" x14ac:dyDescent="0.2">
      <c r="F9" t="s">
        <v>176</v>
      </c>
      <c r="G9" s="61">
        <f>F75/AVERAGE(F92:F112)</f>
        <v>55.439737896417292</v>
      </c>
      <c r="H9" s="61">
        <f>M75/AVERAGE(M95:M113)</f>
        <v>1.023780263024388</v>
      </c>
      <c r="I9" s="61">
        <f>T75/AVERAGE(T93:T110)</f>
        <v>11.827940219199654</v>
      </c>
      <c r="J9" s="61"/>
      <c r="K9" s="61" t="s">
        <v>195</v>
      </c>
      <c r="L9" s="82">
        <f>AVERAGE(H8:H10)</f>
        <v>0.91037518151051289</v>
      </c>
      <c r="M9" s="82">
        <f>STDEV(H8:H12)</f>
        <v>0.10482778937988683</v>
      </c>
      <c r="O9" s="79"/>
    </row>
    <row r="10" spans="1:22" x14ac:dyDescent="0.2">
      <c r="F10" t="s">
        <v>177</v>
      </c>
      <c r="G10" s="61">
        <f>F131/AVERAGE(F149:F165)</f>
        <v>4.2990847710755853</v>
      </c>
      <c r="H10" s="61">
        <f>M131/AVERAGE(M146:M166)</f>
        <v>0.81568760883720681</v>
      </c>
      <c r="I10" s="61">
        <f>T131/AVERAGE(T149:T170)</f>
        <v>8.7250695580383688</v>
      </c>
      <c r="J10" s="61"/>
      <c r="K10" s="61" t="s">
        <v>22</v>
      </c>
      <c r="L10" s="82">
        <f>AVERAGE(I8:I10)</f>
        <v>12.349373197307761</v>
      </c>
      <c r="M10" s="82">
        <f>STDEV(I8:I12)</f>
        <v>4.7685352499614977</v>
      </c>
      <c r="O10" s="79"/>
    </row>
    <row r="11" spans="1:22" x14ac:dyDescent="0.2">
      <c r="A11" t="s">
        <v>73</v>
      </c>
      <c r="B11" s="50">
        <v>42975.486111111109</v>
      </c>
      <c r="G11" s="61"/>
      <c r="H11" s="61"/>
      <c r="I11" s="61"/>
      <c r="K11" s="61" t="s">
        <v>22</v>
      </c>
      <c r="L11" s="89">
        <f>AVERAGE(T19,T75,T131)</f>
        <v>8.8986066666666659</v>
      </c>
      <c r="M11" s="89">
        <f>STDEV(T19,T75,T131)</f>
        <v>3.6106733676744205</v>
      </c>
      <c r="O11" s="32"/>
    </row>
    <row r="12" spans="1:22" x14ac:dyDescent="0.2">
      <c r="A12" t="s">
        <v>74</v>
      </c>
      <c r="B12" s="50">
        <v>42982.459027777775</v>
      </c>
      <c r="F12" t="s">
        <v>178</v>
      </c>
      <c r="G12" s="61" t="s">
        <v>193</v>
      </c>
      <c r="H12" s="61">
        <f>AI19/AVERAGE(AI38:AI57)</f>
        <v>1.0303185137397712</v>
      </c>
      <c r="I12" s="61">
        <f>AP19/AVERAGE(AP34:AP54)</f>
        <v>5.2667951384903358</v>
      </c>
      <c r="K12" s="50"/>
      <c r="L12" s="50"/>
      <c r="M12" s="50"/>
      <c r="O12" s="32"/>
      <c r="P12" s="32"/>
      <c r="Q12" s="32"/>
      <c r="R12" s="32"/>
      <c r="S12" s="57"/>
      <c r="T12" s="57"/>
      <c r="U12" s="57"/>
      <c r="V12" s="57"/>
    </row>
    <row r="13" spans="1:22" x14ac:dyDescent="0.2">
      <c r="B13" s="50"/>
      <c r="F13" t="s">
        <v>179</v>
      </c>
      <c r="G13" s="61" t="s">
        <v>193</v>
      </c>
      <c r="H13" s="61">
        <f>AI75/AVERAGE(AI94:AI113)</f>
        <v>0.76255541808461624</v>
      </c>
      <c r="I13" s="61">
        <f>AP75/AVERAGE(AP90:AP105)</f>
        <v>10.709922055608214</v>
      </c>
      <c r="K13" s="50"/>
      <c r="L13" s="50"/>
      <c r="M13" s="50"/>
      <c r="O13" s="2"/>
      <c r="P13" s="2"/>
      <c r="Q13" s="64"/>
      <c r="R13" s="2"/>
      <c r="S13" s="2"/>
      <c r="T13" s="50"/>
    </row>
    <row r="14" spans="1:22" x14ac:dyDescent="0.2">
      <c r="B14" s="50"/>
      <c r="F14" t="s">
        <v>180</v>
      </c>
      <c r="G14" s="61" t="s">
        <v>193</v>
      </c>
      <c r="H14" s="61" t="s">
        <v>193</v>
      </c>
      <c r="I14" s="61">
        <f>AP131/AVERAGE(AP146:AP165)</f>
        <v>2.6344211265584341</v>
      </c>
      <c r="K14" s="50"/>
      <c r="L14" s="50"/>
      <c r="M14" s="50"/>
      <c r="Q14" s="50"/>
      <c r="T14" s="50"/>
    </row>
    <row r="15" spans="1:22" x14ac:dyDescent="0.2">
      <c r="A15" s="63" t="s">
        <v>32</v>
      </c>
      <c r="B15" s="50"/>
      <c r="G15" s="50"/>
      <c r="K15" s="50"/>
      <c r="L15" s="50"/>
      <c r="M15" s="50"/>
      <c r="Q15" s="50"/>
      <c r="T15" s="50"/>
    </row>
    <row r="16" spans="1:22" x14ac:dyDescent="0.2">
      <c r="A16" s="50"/>
      <c r="B16" s="50"/>
      <c r="G16" s="50"/>
      <c r="K16" s="50"/>
      <c r="L16" s="50"/>
      <c r="M16" s="50"/>
      <c r="Q16" s="50"/>
      <c r="T16" s="50"/>
    </row>
    <row r="17" spans="1:87" x14ac:dyDescent="0.2">
      <c r="A17" t="s">
        <v>169</v>
      </c>
      <c r="H17" t="s">
        <v>181</v>
      </c>
      <c r="O17" t="s">
        <v>182</v>
      </c>
      <c r="W17" t="s">
        <v>172</v>
      </c>
      <c r="AD17" t="s">
        <v>187</v>
      </c>
      <c r="AK17" t="s">
        <v>188</v>
      </c>
    </row>
    <row r="18" spans="1:87" x14ac:dyDescent="0.2">
      <c r="A18" s="60" t="s">
        <v>16</v>
      </c>
      <c r="B18" t="s">
        <v>50</v>
      </c>
      <c r="C18">
        <f>'biodistribution with counts'!M22</f>
        <v>0.29930000000000012</v>
      </c>
      <c r="H18" s="60" t="s">
        <v>20</v>
      </c>
      <c r="I18" t="s">
        <v>50</v>
      </c>
      <c r="J18">
        <f>'biodistribution with counts'!M24</f>
        <v>9.8099999999999632E-2</v>
      </c>
      <c r="O18" s="62" t="s">
        <v>59</v>
      </c>
      <c r="P18" s="40" t="s">
        <v>50</v>
      </c>
      <c r="Q18" s="40">
        <f>'biodistribution with counts'!M28</f>
        <v>0.54030000000000022</v>
      </c>
      <c r="R18" s="40"/>
      <c r="S18" s="40"/>
      <c r="T18" s="40"/>
      <c r="W18" s="60" t="s">
        <v>16</v>
      </c>
      <c r="X18" t="s">
        <v>50</v>
      </c>
      <c r="Y18">
        <f>'biodistribution with counts'!M76</f>
        <v>0.31990000000000007</v>
      </c>
      <c r="AD18" s="60" t="s">
        <v>20</v>
      </c>
      <c r="AE18" t="s">
        <v>50</v>
      </c>
      <c r="AF18">
        <f>'biodistribution with counts'!M78</f>
        <v>0.13379999999999992</v>
      </c>
      <c r="AK18" s="62" t="s">
        <v>59</v>
      </c>
      <c r="AL18" s="40" t="s">
        <v>50</v>
      </c>
      <c r="AM18" s="40">
        <f>'biodistribution with counts'!M82</f>
        <v>0.45509999999999984</v>
      </c>
      <c r="AN18" s="40"/>
      <c r="AO18" s="40"/>
      <c r="AP18" s="40"/>
      <c r="AT18" s="60"/>
      <c r="BA18" s="60"/>
      <c r="BH18" s="62"/>
      <c r="BI18" s="40"/>
      <c r="BJ18" s="40"/>
      <c r="BK18" s="40"/>
      <c r="BL18" s="40"/>
      <c r="BM18" s="40"/>
      <c r="BP18" s="60"/>
      <c r="BW18" s="60"/>
      <c r="CD18" s="62"/>
      <c r="CE18" s="40"/>
      <c r="CF18" s="40"/>
      <c r="CG18" s="40"/>
      <c r="CH18" s="40"/>
      <c r="CI18" s="40"/>
    </row>
    <row r="19" spans="1:87" x14ac:dyDescent="0.2">
      <c r="A19" t="s">
        <v>51</v>
      </c>
      <c r="F19" t="s">
        <v>193</v>
      </c>
      <c r="H19" t="s">
        <v>51</v>
      </c>
      <c r="M19">
        <v>229.67499000000001</v>
      </c>
      <c r="O19" s="40" t="s">
        <v>51</v>
      </c>
      <c r="P19" s="40"/>
      <c r="Q19" s="40"/>
      <c r="R19" s="40"/>
      <c r="S19" s="40"/>
      <c r="T19" s="40">
        <v>4.7380800000000001</v>
      </c>
      <c r="W19" t="s">
        <v>51</v>
      </c>
      <c r="AB19" t="s">
        <v>193</v>
      </c>
      <c r="AD19" s="40" t="s">
        <v>51</v>
      </c>
      <c r="AE19" s="40"/>
      <c r="AF19" s="40"/>
      <c r="AG19" s="40"/>
      <c r="AH19" s="40"/>
      <c r="AI19" s="40">
        <v>5.9917199999999999</v>
      </c>
      <c r="AJ19" s="40"/>
      <c r="AK19" s="40" t="s">
        <v>51</v>
      </c>
      <c r="AL19" s="40"/>
      <c r="AM19" s="40"/>
      <c r="AN19" s="40"/>
      <c r="AO19" s="40"/>
      <c r="AP19" s="40">
        <v>0.78642000000000001</v>
      </c>
      <c r="BH19" s="40"/>
      <c r="BI19" s="40"/>
      <c r="BJ19" s="40"/>
      <c r="BK19" s="40"/>
      <c r="BL19" s="40"/>
      <c r="BM19" s="40"/>
      <c r="CD19" s="40"/>
      <c r="CE19" s="40"/>
      <c r="CF19" s="40"/>
      <c r="CG19" s="40"/>
      <c r="CH19" s="40"/>
      <c r="CI19" s="40"/>
    </row>
    <row r="20" spans="1:87" x14ac:dyDescent="0.2">
      <c r="A20" t="s">
        <v>52</v>
      </c>
      <c r="B20" t="s">
        <v>53</v>
      </c>
      <c r="C20" t="s">
        <v>54</v>
      </c>
      <c r="D20" s="2" t="s">
        <v>35</v>
      </c>
      <c r="E20" s="2" t="s">
        <v>36</v>
      </c>
      <c r="F20" s="2" t="s">
        <v>37</v>
      </c>
      <c r="G20" s="2"/>
      <c r="H20" s="2" t="s">
        <v>52</v>
      </c>
      <c r="I20" s="2" t="s">
        <v>53</v>
      </c>
      <c r="J20" s="2" t="s">
        <v>54</v>
      </c>
      <c r="K20" s="2" t="s">
        <v>35</v>
      </c>
      <c r="L20" s="2" t="s">
        <v>36</v>
      </c>
      <c r="M20" s="2" t="s">
        <v>37</v>
      </c>
      <c r="N20" s="2"/>
      <c r="O20" s="65" t="s">
        <v>52</v>
      </c>
      <c r="P20" s="65" t="s">
        <v>53</v>
      </c>
      <c r="Q20" s="65" t="s">
        <v>54</v>
      </c>
      <c r="R20" s="2" t="s">
        <v>35</v>
      </c>
      <c r="S20" s="65" t="s">
        <v>36</v>
      </c>
      <c r="T20" s="65" t="s">
        <v>37</v>
      </c>
      <c r="W20" t="s">
        <v>52</v>
      </c>
      <c r="X20" t="s">
        <v>53</v>
      </c>
      <c r="Y20" t="s">
        <v>54</v>
      </c>
      <c r="Z20" s="2" t="s">
        <v>35</v>
      </c>
      <c r="AA20" s="2" t="s">
        <v>36</v>
      </c>
      <c r="AB20" s="2" t="s">
        <v>37</v>
      </c>
      <c r="AC20" s="2"/>
      <c r="AD20" s="2" t="s">
        <v>52</v>
      </c>
      <c r="AE20" s="2" t="s">
        <v>53</v>
      </c>
      <c r="AF20" s="2" t="s">
        <v>54</v>
      </c>
      <c r="AG20" s="2" t="s">
        <v>35</v>
      </c>
      <c r="AH20" s="2" t="s">
        <v>36</v>
      </c>
      <c r="AI20" s="2" t="s">
        <v>37</v>
      </c>
      <c r="AJ20" s="2"/>
      <c r="AK20" s="65" t="s">
        <v>52</v>
      </c>
      <c r="AL20" s="65" t="s">
        <v>53</v>
      </c>
      <c r="AM20" s="65" t="s">
        <v>54</v>
      </c>
      <c r="AN20" s="2" t="s">
        <v>35</v>
      </c>
      <c r="AO20" s="65" t="s">
        <v>36</v>
      </c>
      <c r="AP20" s="65" t="s">
        <v>37</v>
      </c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65"/>
      <c r="BI20" s="65"/>
      <c r="BJ20" s="65"/>
      <c r="BK20" s="2"/>
      <c r="BL20" s="65"/>
      <c r="BM20" s="65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65"/>
      <c r="CE20" s="65"/>
      <c r="CF20" s="65"/>
      <c r="CG20" s="2"/>
      <c r="CH20" s="65"/>
      <c r="CI20" s="65"/>
    </row>
    <row r="21" spans="1:87" x14ac:dyDescent="0.2">
      <c r="A21" s="50">
        <v>42982.487673611111</v>
      </c>
      <c r="B21" s="57">
        <f>(A21-$B$12)*24</f>
        <v>0.68750000005820766</v>
      </c>
      <c r="C21">
        <v>16.55</v>
      </c>
      <c r="D21">
        <v>12.52</v>
      </c>
      <c r="E21" s="32">
        <f t="shared" ref="E21:E52" si="0">(C21/$B$5)/$C$18</f>
        <v>0.29638047254234023</v>
      </c>
      <c r="F21" s="32">
        <f t="shared" ref="F21:F52" si="1">(D21/$C$5)/$C$18</f>
        <v>0.21143541284580097</v>
      </c>
      <c r="H21" s="50">
        <v>42982.492789351854</v>
      </c>
      <c r="I21" s="32">
        <f>(H21-$B$12)*24</f>
        <v>0.81027777789859101</v>
      </c>
      <c r="J21">
        <v>5560.26</v>
      </c>
      <c r="K21">
        <v>4827.75</v>
      </c>
      <c r="L21" s="32">
        <f t="shared" ref="L21:L52" si="2">(J21/$B$5)/$J$18</f>
        <v>303.79764106365542</v>
      </c>
      <c r="M21" s="32">
        <f t="shared" ref="M21:M52" si="3">(K21/$C$5)/$J$18</f>
        <v>248.74587138852218</v>
      </c>
      <c r="O21" s="50">
        <v>42982.498136574075</v>
      </c>
      <c r="P21" s="32">
        <f>(O21-$B$12)*24</f>
        <v>0.93861111119622365</v>
      </c>
      <c r="Q21">
        <v>92.09</v>
      </c>
      <c r="R21">
        <v>258.64999999999998</v>
      </c>
      <c r="S21" s="32">
        <f t="shared" ref="S21:S52" si="4">(Q21/$B$5)/$Q$18</f>
        <v>0.91355733784752424</v>
      </c>
      <c r="T21" s="32">
        <f t="shared" ref="T21:T52" si="5">(R21/$C$5)/$Q$18</f>
        <v>2.4196783086867981</v>
      </c>
      <c r="W21" s="50">
        <v>42982.490231481483</v>
      </c>
      <c r="X21" s="32">
        <f>(W21-$B$12)*24</f>
        <v>0.74888888897839934</v>
      </c>
      <c r="Y21">
        <v>0</v>
      </c>
      <c r="Z21">
        <v>7.9</v>
      </c>
      <c r="AA21" s="32">
        <f>(Y21/$B$7)/$Y$18</f>
        <v>0</v>
      </c>
      <c r="AB21" s="32">
        <f>(Z21/$C$7)/$Y$18</f>
        <v>0.15743794344561954</v>
      </c>
      <c r="AD21" s="50">
        <v>42982.495347222219</v>
      </c>
      <c r="AE21" s="32">
        <f>(AD21-$B$12)*24</f>
        <v>0.8716666666441597</v>
      </c>
      <c r="AF21">
        <v>134.08000000000001</v>
      </c>
      <c r="AG21">
        <v>150.71</v>
      </c>
      <c r="AH21" s="32">
        <f>(AF21/$B$7)/$AF$18</f>
        <v>4.2493015689099627</v>
      </c>
      <c r="AI21" s="32">
        <f>(AG21/$C$7)/$AF$18</f>
        <v>7.1809600943169665</v>
      </c>
      <c r="AK21" s="50">
        <v>42982.500694444447</v>
      </c>
      <c r="AL21" s="32">
        <f>(AK21-$B$12)*24</f>
        <v>1.0000000001164153</v>
      </c>
      <c r="AM21">
        <v>21.06</v>
      </c>
      <c r="AN21">
        <v>30</v>
      </c>
      <c r="AO21" s="32">
        <f>(AM21/$B$7)/$AM$18</f>
        <v>0.19622809926439658</v>
      </c>
      <c r="AP21" s="32">
        <f>(AN21/$C$7)/$AM$18</f>
        <v>0.42025314877175735</v>
      </c>
      <c r="AT21" s="50"/>
      <c r="AU21" s="57"/>
      <c r="AX21" s="32"/>
      <c r="AY21" s="32"/>
      <c r="BA21" s="50"/>
      <c r="BB21" s="32"/>
      <c r="BE21" s="32"/>
      <c r="BF21" s="32"/>
      <c r="BH21" s="50"/>
      <c r="BI21" s="32"/>
      <c r="BL21" s="32"/>
      <c r="BM21" s="32"/>
      <c r="BP21" s="50"/>
      <c r="BQ21" s="32"/>
      <c r="BT21" s="32"/>
      <c r="BU21" s="32"/>
      <c r="BW21" s="50"/>
      <c r="BX21" s="32"/>
      <c r="CA21" s="32"/>
      <c r="CB21" s="32"/>
      <c r="CD21" s="50"/>
      <c r="CE21" s="32"/>
      <c r="CH21" s="32"/>
      <c r="CI21" s="32"/>
    </row>
    <row r="22" spans="1:87" x14ac:dyDescent="0.2">
      <c r="A22" s="50">
        <v>42982.503969907404</v>
      </c>
      <c r="B22" s="57">
        <f t="shared" ref="B22:B70" si="6">(A22-$B$12)*24</f>
        <v>1.0786111110937782</v>
      </c>
      <c r="C22">
        <v>13.53</v>
      </c>
      <c r="D22">
        <v>6.46</v>
      </c>
      <c r="E22" s="32">
        <f t="shared" si="0"/>
        <v>0.24229775187298264</v>
      </c>
      <c r="F22" s="32">
        <f t="shared" si="1"/>
        <v>0.10909526892842449</v>
      </c>
      <c r="G22" s="50"/>
      <c r="H22" s="50">
        <v>42982.509085648147</v>
      </c>
      <c r="I22" s="32">
        <f t="shared" ref="I22:I70" si="7">(H22-$B$12)*24</f>
        <v>1.2013888889341615</v>
      </c>
      <c r="J22">
        <v>5449.78</v>
      </c>
      <c r="K22">
        <v>4901.16</v>
      </c>
      <c r="L22" s="32">
        <f t="shared" si="2"/>
        <v>297.76131121851995</v>
      </c>
      <c r="M22" s="32">
        <f t="shared" si="3"/>
        <v>252.52826161557027</v>
      </c>
      <c r="N22" s="50"/>
      <c r="O22" s="50">
        <v>42982.514733796299</v>
      </c>
      <c r="P22" s="32">
        <f t="shared" ref="P22:P70" si="8">(O22-$B$12)*24</f>
        <v>1.3369444445706904</v>
      </c>
      <c r="Q22">
        <v>75.02</v>
      </c>
      <c r="R22">
        <v>219.7</v>
      </c>
      <c r="S22" s="32">
        <f t="shared" si="4"/>
        <v>0.74421838945945551</v>
      </c>
      <c r="T22" s="32">
        <f t="shared" si="5"/>
        <v>2.0552999204271778</v>
      </c>
      <c r="W22" s="50">
        <v>42982.506527777776</v>
      </c>
      <c r="X22" s="32">
        <f t="shared" ref="X22:X70" si="9">(W22-$B$12)*24</f>
        <v>1.1400000000139698</v>
      </c>
      <c r="Y22">
        <v>19.53</v>
      </c>
      <c r="Z22">
        <v>0</v>
      </c>
      <c r="AA22" s="32">
        <f t="shared" ref="AA22:AA70" si="10">(Y22/$B$7)/$Y$18</f>
        <v>0.25887950468795301</v>
      </c>
      <c r="AB22" s="32">
        <f t="shared" ref="AB22:AB70" si="11">(Z22/$C$7)/$Y$18</f>
        <v>0</v>
      </c>
      <c r="AD22" s="50">
        <v>42982.511643518519</v>
      </c>
      <c r="AE22" s="32">
        <f t="shared" ref="AE22:AE70" si="12">(AD22-$B$12)*24</f>
        <v>1.2627777778543532</v>
      </c>
      <c r="AF22">
        <v>152.51</v>
      </c>
      <c r="AG22">
        <v>126.86</v>
      </c>
      <c r="AH22" s="32">
        <f t="shared" ref="AH22:AH70" si="13">(AF22/$B$7)/$AF$18</f>
        <v>4.8333903809252572</v>
      </c>
      <c r="AI22" s="32">
        <f t="shared" ref="AI22:AI70" si="14">(AG22/$C$7)/$AF$18</f>
        <v>6.0445663696174785</v>
      </c>
      <c r="AK22" s="50">
        <v>42982.517291666663</v>
      </c>
      <c r="AL22" s="32">
        <f t="shared" ref="AL22:AL70" si="15">(AK22-$B$12)*24</f>
        <v>1.3983333333162591</v>
      </c>
      <c r="AM22">
        <v>21.54</v>
      </c>
      <c r="AN22">
        <v>30.19</v>
      </c>
      <c r="AO22" s="32">
        <f t="shared" ref="AO22:AO70" si="16">(AM22/$B$7)/$AM$18</f>
        <v>0.20070053457526599</v>
      </c>
      <c r="AP22" s="32">
        <f t="shared" ref="AP22:AP70" si="17">(AN22/$C$7)/$AM$18</f>
        <v>0.42291475204731183</v>
      </c>
      <c r="AT22" s="50"/>
      <c r="AU22" s="57"/>
      <c r="AX22" s="32"/>
      <c r="AY22" s="32"/>
      <c r="AZ22" s="50"/>
      <c r="BA22" s="50"/>
      <c r="BB22" s="32"/>
      <c r="BE22" s="32"/>
      <c r="BF22" s="32"/>
      <c r="BG22" s="50"/>
      <c r="BH22" s="50"/>
      <c r="BI22" s="32"/>
      <c r="BL22" s="32"/>
      <c r="BM22" s="32"/>
      <c r="BP22" s="50"/>
      <c r="BQ22" s="32"/>
      <c r="BT22" s="32"/>
      <c r="BU22" s="32"/>
      <c r="BW22" s="50"/>
      <c r="BX22" s="32"/>
      <c r="CA22" s="32"/>
      <c r="CB22" s="32"/>
      <c r="CD22" s="50"/>
      <c r="CE22" s="32"/>
      <c r="CH22" s="32"/>
      <c r="CI22" s="32"/>
    </row>
    <row r="23" spans="1:87" x14ac:dyDescent="0.2">
      <c r="A23" s="50">
        <v>42982.520254629628</v>
      </c>
      <c r="B23" s="57">
        <f t="shared" si="6"/>
        <v>1.46944444446126</v>
      </c>
      <c r="C23">
        <v>26.52</v>
      </c>
      <c r="D23">
        <v>8.48</v>
      </c>
      <c r="E23" s="32">
        <f t="shared" si="0"/>
        <v>0.4749250834938285</v>
      </c>
      <c r="F23" s="32">
        <f t="shared" si="1"/>
        <v>0.14320865023421667</v>
      </c>
      <c r="H23" s="50">
        <v>42982.525370370371</v>
      </c>
      <c r="I23" s="32">
        <f t="shared" si="7"/>
        <v>1.5922222223016433</v>
      </c>
      <c r="J23">
        <v>5496.38</v>
      </c>
      <c r="K23">
        <v>4822.2299999999996</v>
      </c>
      <c r="L23" s="32">
        <f t="shared" si="2"/>
        <v>300.30740979548699</v>
      </c>
      <c r="M23" s="32">
        <f t="shared" si="3"/>
        <v>248.4614579018949</v>
      </c>
      <c r="O23" s="50">
        <v>42982.531157407408</v>
      </c>
      <c r="P23" s="32">
        <f t="shared" si="8"/>
        <v>1.7311111111775972</v>
      </c>
      <c r="Q23">
        <v>65.02</v>
      </c>
      <c r="R23">
        <v>171.81</v>
      </c>
      <c r="S23" s="32">
        <f t="shared" si="4"/>
        <v>0.64501572490874159</v>
      </c>
      <c r="T23" s="32">
        <f t="shared" si="5"/>
        <v>1.6072875709084817</v>
      </c>
      <c r="W23" s="50">
        <v>42982.522812499999</v>
      </c>
      <c r="X23" s="32">
        <f t="shared" si="9"/>
        <v>1.5308333333814517</v>
      </c>
      <c r="Y23">
        <v>11.03</v>
      </c>
      <c r="Z23">
        <v>3.63</v>
      </c>
      <c r="AA23" s="32">
        <f t="shared" si="10"/>
        <v>0.1462079332671849</v>
      </c>
      <c r="AB23" s="32">
        <f t="shared" si="11"/>
        <v>7.234173857058214E-2</v>
      </c>
      <c r="AD23" s="50">
        <v>42982.527928240743</v>
      </c>
      <c r="AE23" s="32">
        <f t="shared" si="12"/>
        <v>1.653611111221835</v>
      </c>
      <c r="AF23">
        <v>137.53</v>
      </c>
      <c r="AG23">
        <v>132.82</v>
      </c>
      <c r="AH23" s="32">
        <f t="shared" si="13"/>
        <v>4.3586399520598684</v>
      </c>
      <c r="AI23" s="32">
        <f t="shared" si="14"/>
        <v>6.3285456819532833</v>
      </c>
      <c r="AK23" s="50">
        <v>42982.533715277779</v>
      </c>
      <c r="AL23" s="32">
        <f t="shared" si="15"/>
        <v>1.7925000000977889</v>
      </c>
      <c r="AM23">
        <v>25.54</v>
      </c>
      <c r="AN23">
        <v>23.52</v>
      </c>
      <c r="AO23" s="32">
        <f t="shared" si="16"/>
        <v>0.23797082883251131</v>
      </c>
      <c r="AP23" s="32">
        <f t="shared" si="17"/>
        <v>0.32947846863705771</v>
      </c>
      <c r="AT23" s="50"/>
      <c r="AU23" s="57"/>
      <c r="AX23" s="32"/>
      <c r="AY23" s="32"/>
      <c r="BA23" s="50"/>
      <c r="BB23" s="32"/>
      <c r="BE23" s="32"/>
      <c r="BF23" s="32"/>
      <c r="BH23" s="50"/>
      <c r="BI23" s="32"/>
      <c r="BL23" s="32"/>
      <c r="BM23" s="32"/>
      <c r="BP23" s="50"/>
      <c r="BQ23" s="32"/>
      <c r="BT23" s="32"/>
      <c r="BU23" s="32"/>
      <c r="BW23" s="50"/>
      <c r="BX23" s="32"/>
      <c r="CA23" s="32"/>
      <c r="CB23" s="32"/>
      <c r="CD23" s="50"/>
      <c r="CE23" s="32"/>
      <c r="CH23" s="32"/>
      <c r="CI23" s="32"/>
    </row>
    <row r="24" spans="1:87" x14ac:dyDescent="0.2">
      <c r="A24" s="50">
        <v>42982.578946759262</v>
      </c>
      <c r="B24" s="57">
        <f t="shared" si="6"/>
        <v>2.8780555556877516</v>
      </c>
      <c r="C24">
        <v>2.0499999999999998</v>
      </c>
      <c r="D24">
        <v>2.4300000000000002</v>
      </c>
      <c r="E24" s="32">
        <f t="shared" si="0"/>
        <v>3.6711780586815554E-2</v>
      </c>
      <c r="F24" s="32">
        <f t="shared" si="1"/>
        <v>4.1037384442116333E-2</v>
      </c>
      <c r="H24" s="50">
        <v>42982.584062499998</v>
      </c>
      <c r="I24" s="32">
        <f t="shared" si="7"/>
        <v>3.000833333353512</v>
      </c>
      <c r="J24">
        <v>5543.82</v>
      </c>
      <c r="K24">
        <v>5009.91</v>
      </c>
      <c r="L24" s="32">
        <f t="shared" si="2"/>
        <v>302.89940371160952</v>
      </c>
      <c r="M24" s="32">
        <f t="shared" si="3"/>
        <v>258.13151644722097</v>
      </c>
      <c r="O24" s="50">
        <v>42982.589467592596</v>
      </c>
      <c r="P24" s="32">
        <f t="shared" si="8"/>
        <v>3.1305555556900799</v>
      </c>
      <c r="Q24">
        <v>47.55</v>
      </c>
      <c r="R24">
        <v>77.87</v>
      </c>
      <c r="S24" s="32">
        <f t="shared" si="4"/>
        <v>0.47170866993864452</v>
      </c>
      <c r="T24" s="32">
        <f t="shared" si="5"/>
        <v>0.72847612564253239</v>
      </c>
      <c r="W24" s="50">
        <v>42982.581504629627</v>
      </c>
      <c r="X24" s="32">
        <f t="shared" si="9"/>
        <v>2.9394444444333203</v>
      </c>
      <c r="Y24">
        <v>14.01</v>
      </c>
      <c r="Z24">
        <v>5.76</v>
      </c>
      <c r="AA24" s="32">
        <f t="shared" si="10"/>
        <v>0.18570926065940713</v>
      </c>
      <c r="AB24" s="32">
        <f t="shared" si="11"/>
        <v>0.11479019674009727</v>
      </c>
      <c r="AD24" s="50">
        <v>42982.586631944447</v>
      </c>
      <c r="AE24" s="32">
        <f t="shared" si="12"/>
        <v>3.0625000001164153</v>
      </c>
      <c r="AF24">
        <v>137.07</v>
      </c>
      <c r="AG24">
        <v>111.37</v>
      </c>
      <c r="AH24" s="32">
        <f t="shared" si="13"/>
        <v>4.344061500973214</v>
      </c>
      <c r="AI24" s="32">
        <f t="shared" si="14"/>
        <v>5.3065060427581487</v>
      </c>
      <c r="AK24" s="50">
        <v>42982.592037037037</v>
      </c>
      <c r="AL24" s="32">
        <f t="shared" si="15"/>
        <v>3.1922222222783603</v>
      </c>
      <c r="AM24">
        <v>9.0500000000000007</v>
      </c>
      <c r="AN24">
        <v>16.63</v>
      </c>
      <c r="AO24" s="32">
        <f t="shared" si="16"/>
        <v>8.4324040757017521E-2</v>
      </c>
      <c r="AP24" s="32">
        <f t="shared" si="17"/>
        <v>0.2329603288024775</v>
      </c>
      <c r="AT24" s="50"/>
      <c r="AU24" s="57"/>
      <c r="AX24" s="32"/>
      <c r="AY24" s="32"/>
      <c r="BA24" s="50"/>
      <c r="BB24" s="32"/>
      <c r="BE24" s="32"/>
      <c r="BF24" s="32"/>
      <c r="BH24" s="50"/>
      <c r="BI24" s="32"/>
      <c r="BL24" s="32"/>
      <c r="BM24" s="32"/>
      <c r="BP24" s="50"/>
      <c r="BQ24" s="32"/>
      <c r="BT24" s="32"/>
      <c r="BU24" s="32"/>
      <c r="BW24" s="50"/>
      <c r="BX24" s="32"/>
      <c r="CA24" s="32"/>
      <c r="CB24" s="32"/>
      <c r="CD24" s="50"/>
      <c r="CE24" s="32"/>
      <c r="CH24" s="32"/>
      <c r="CI24" s="32"/>
    </row>
    <row r="25" spans="1:87" x14ac:dyDescent="0.2">
      <c r="A25" s="50">
        <v>42982.595266203702</v>
      </c>
      <c r="B25" s="57">
        <f t="shared" si="6"/>
        <v>3.2697222222341225</v>
      </c>
      <c r="C25">
        <v>17.55</v>
      </c>
      <c r="D25">
        <v>4.4400000000000004</v>
      </c>
      <c r="E25" s="32">
        <f t="shared" si="0"/>
        <v>0.3142886581944454</v>
      </c>
      <c r="F25" s="32">
        <f t="shared" si="1"/>
        <v>7.4981887622632318E-2</v>
      </c>
      <c r="G25" s="50"/>
      <c r="H25" s="50">
        <v>42982.600381944445</v>
      </c>
      <c r="I25" s="32">
        <f t="shared" si="7"/>
        <v>3.3925000000745058</v>
      </c>
      <c r="J25">
        <v>5600.43</v>
      </c>
      <c r="K25">
        <v>5082.72</v>
      </c>
      <c r="L25" s="32">
        <f t="shared" si="2"/>
        <v>305.99242174684775</v>
      </c>
      <c r="M25" s="32">
        <f t="shared" si="3"/>
        <v>261.88299216485308</v>
      </c>
      <c r="N25" s="50"/>
      <c r="O25" s="50">
        <v>42982.605937499997</v>
      </c>
      <c r="P25" s="32">
        <f t="shared" si="8"/>
        <v>3.5258333333185874</v>
      </c>
      <c r="Q25">
        <v>59.54</v>
      </c>
      <c r="R25">
        <v>70.489999999999995</v>
      </c>
      <c r="S25" s="32">
        <f t="shared" si="4"/>
        <v>0.59065266473495048</v>
      </c>
      <c r="T25" s="32">
        <f t="shared" si="5"/>
        <v>0.65943600997228846</v>
      </c>
      <c r="W25" s="50">
        <v>42982.597824074073</v>
      </c>
      <c r="X25" s="32">
        <f t="shared" si="9"/>
        <v>3.3311111111543141</v>
      </c>
      <c r="Y25">
        <v>13.52</v>
      </c>
      <c r="Z25">
        <v>1.5</v>
      </c>
      <c r="AA25" s="32">
        <f t="shared" si="10"/>
        <v>0.17921407595397462</v>
      </c>
      <c r="AB25" s="32">
        <f t="shared" si="11"/>
        <v>2.9893280401066997E-2</v>
      </c>
      <c r="AD25" s="50">
        <v>42982.602951388886</v>
      </c>
      <c r="AE25" s="32">
        <f t="shared" si="12"/>
        <v>3.4541666666627862</v>
      </c>
      <c r="AF25">
        <v>128.53</v>
      </c>
      <c r="AG25">
        <v>108.97</v>
      </c>
      <c r="AH25" s="32">
        <f t="shared" si="13"/>
        <v>4.073409387320984</v>
      </c>
      <c r="AI25" s="32">
        <f t="shared" si="14"/>
        <v>5.1921519572537971</v>
      </c>
      <c r="AK25" s="50">
        <v>42982.608495370368</v>
      </c>
      <c r="AL25" s="32">
        <f t="shared" si="15"/>
        <v>3.5872222222387791</v>
      </c>
      <c r="AM25">
        <v>28.55</v>
      </c>
      <c r="AN25">
        <v>14</v>
      </c>
      <c r="AO25" s="32">
        <f t="shared" si="16"/>
        <v>0.26601672526108844</v>
      </c>
      <c r="AP25" s="32">
        <f t="shared" si="17"/>
        <v>0.19611813609348677</v>
      </c>
      <c r="AT25" s="50"/>
      <c r="AU25" s="57"/>
      <c r="AX25" s="32"/>
      <c r="AY25" s="32"/>
      <c r="AZ25" s="50"/>
      <c r="BA25" s="50"/>
      <c r="BB25" s="32"/>
      <c r="BE25" s="32"/>
      <c r="BF25" s="32"/>
      <c r="BG25" s="50"/>
      <c r="BH25" s="50"/>
      <c r="BI25" s="32"/>
      <c r="BL25" s="32"/>
      <c r="BM25" s="32"/>
      <c r="BP25" s="50"/>
      <c r="BQ25" s="32"/>
      <c r="BT25" s="32"/>
      <c r="BU25" s="32"/>
      <c r="BW25" s="50"/>
      <c r="BX25" s="32"/>
      <c r="CA25" s="32"/>
      <c r="CB25" s="32"/>
      <c r="CD25" s="50"/>
      <c r="CE25" s="32"/>
      <c r="CH25" s="32"/>
      <c r="CI25" s="32"/>
    </row>
    <row r="26" spans="1:87" x14ac:dyDescent="0.2">
      <c r="A26" s="50">
        <v>42982.611643518518</v>
      </c>
      <c r="B26" s="57">
        <f t="shared" si="6"/>
        <v>3.6627777778194286</v>
      </c>
      <c r="C26">
        <v>32.51</v>
      </c>
      <c r="D26">
        <v>8.48</v>
      </c>
      <c r="E26" s="32">
        <f t="shared" si="0"/>
        <v>0.5821951155499383</v>
      </c>
      <c r="F26" s="32">
        <f t="shared" si="1"/>
        <v>0.14320865023421667</v>
      </c>
      <c r="H26" s="50">
        <v>42982.616759259261</v>
      </c>
      <c r="I26" s="32">
        <f t="shared" si="7"/>
        <v>3.7855555556598119</v>
      </c>
      <c r="J26">
        <v>5567.32</v>
      </c>
      <c r="K26">
        <v>5132.42</v>
      </c>
      <c r="L26" s="32">
        <f t="shared" si="2"/>
        <v>304.18338046179673</v>
      </c>
      <c r="M26" s="32">
        <f t="shared" si="3"/>
        <v>264.44374402814543</v>
      </c>
      <c r="O26" s="50">
        <v>42982.622430555559</v>
      </c>
      <c r="P26" s="32">
        <f t="shared" si="8"/>
        <v>3.9216666668071412</v>
      </c>
      <c r="Q26">
        <v>28.03</v>
      </c>
      <c r="R26">
        <v>42.37</v>
      </c>
      <c r="S26" s="32">
        <f t="shared" si="4"/>
        <v>0.27806506873565101</v>
      </c>
      <c r="T26" s="32">
        <f t="shared" si="5"/>
        <v>0.39637258820436744</v>
      </c>
      <c r="W26" s="50">
        <v>42982.614201388889</v>
      </c>
      <c r="X26" s="32">
        <f t="shared" si="9"/>
        <v>3.7241666667396203</v>
      </c>
      <c r="Y26">
        <v>4.54</v>
      </c>
      <c r="Z26">
        <v>0</v>
      </c>
      <c r="AA26" s="32">
        <f t="shared" si="10"/>
        <v>6.0179874617680831E-2</v>
      </c>
      <c r="AB26" s="32">
        <f t="shared" si="11"/>
        <v>0</v>
      </c>
      <c r="AD26" s="50">
        <v>42982.619317129633</v>
      </c>
      <c r="AE26" s="32">
        <f t="shared" si="12"/>
        <v>3.8469444445800036</v>
      </c>
      <c r="AF26">
        <v>126.53</v>
      </c>
      <c r="AG26">
        <v>125.67</v>
      </c>
      <c r="AH26" s="32">
        <f t="shared" si="13"/>
        <v>4.0100248173790094</v>
      </c>
      <c r="AI26" s="32">
        <f t="shared" si="14"/>
        <v>5.9878658022215721</v>
      </c>
      <c r="AK26" s="50">
        <v>42982.624988425923</v>
      </c>
      <c r="AL26" s="32">
        <f t="shared" si="15"/>
        <v>3.9830555555527098</v>
      </c>
      <c r="AM26">
        <v>11.04</v>
      </c>
      <c r="AN26">
        <v>5.93</v>
      </c>
      <c r="AO26" s="32">
        <f t="shared" si="16"/>
        <v>0.10286601214999705</v>
      </c>
      <c r="AP26" s="32">
        <f t="shared" si="17"/>
        <v>8.3070039073884036E-2</v>
      </c>
      <c r="AT26" s="50"/>
      <c r="AU26" s="57"/>
      <c r="AX26" s="32"/>
      <c r="AY26" s="32"/>
      <c r="BA26" s="50"/>
      <c r="BB26" s="32"/>
      <c r="BE26" s="32"/>
      <c r="BF26" s="32"/>
      <c r="BH26" s="50"/>
      <c r="BI26" s="32"/>
      <c r="BL26" s="32"/>
      <c r="BM26" s="32"/>
      <c r="BP26" s="50"/>
      <c r="BQ26" s="32"/>
      <c r="BT26" s="32"/>
      <c r="BU26" s="32"/>
      <c r="BW26" s="50"/>
      <c r="BX26" s="32"/>
      <c r="CA26" s="32"/>
      <c r="CB26" s="32"/>
      <c r="CD26" s="50"/>
      <c r="CE26" s="32"/>
      <c r="CH26" s="32"/>
      <c r="CI26" s="32"/>
    </row>
    <row r="27" spans="1:87" x14ac:dyDescent="0.2">
      <c r="A27" s="50">
        <v>42982.628125000003</v>
      </c>
      <c r="B27" s="57">
        <f t="shared" si="6"/>
        <v>4.0583333334652707</v>
      </c>
      <c r="C27">
        <v>21.04</v>
      </c>
      <c r="D27">
        <v>0</v>
      </c>
      <c r="E27" s="32">
        <f t="shared" si="0"/>
        <v>0.37678822612029234</v>
      </c>
      <c r="F27" s="32">
        <f t="shared" si="1"/>
        <v>0</v>
      </c>
      <c r="H27" s="50">
        <v>42982.633240740739</v>
      </c>
      <c r="I27" s="32">
        <f t="shared" si="7"/>
        <v>4.1811111111310311</v>
      </c>
      <c r="J27">
        <v>5598.61</v>
      </c>
      <c r="K27">
        <v>5025.26</v>
      </c>
      <c r="L27" s="32">
        <f t="shared" si="2"/>
        <v>305.89298184534385</v>
      </c>
      <c r="M27" s="32">
        <f t="shared" si="3"/>
        <v>258.92241264644713</v>
      </c>
      <c r="O27" s="50">
        <v>42982.638923611114</v>
      </c>
      <c r="P27" s="32">
        <f t="shared" si="8"/>
        <v>4.3175000001210719</v>
      </c>
      <c r="Q27">
        <v>55.06</v>
      </c>
      <c r="R27">
        <v>53.86</v>
      </c>
      <c r="S27" s="32">
        <f t="shared" si="4"/>
        <v>0.54620987101623064</v>
      </c>
      <c r="T27" s="32">
        <f t="shared" si="5"/>
        <v>0.50386187398364957</v>
      </c>
      <c r="W27" s="50">
        <v>42982.630682870367</v>
      </c>
      <c r="X27" s="32">
        <f t="shared" si="9"/>
        <v>4.1197222222108394</v>
      </c>
      <c r="Y27">
        <v>0.54</v>
      </c>
      <c r="Z27">
        <v>0</v>
      </c>
      <c r="AA27" s="32">
        <f t="shared" si="10"/>
        <v>7.157958654966442E-3</v>
      </c>
      <c r="AB27" s="32">
        <f t="shared" si="11"/>
        <v>0</v>
      </c>
      <c r="AD27" s="50">
        <v>42982.635798611111</v>
      </c>
      <c r="AE27" s="32">
        <f t="shared" si="12"/>
        <v>4.2425000000512227</v>
      </c>
      <c r="AF27">
        <v>110.54</v>
      </c>
      <c r="AG27">
        <v>101.82</v>
      </c>
      <c r="AH27" s="32">
        <f t="shared" si="13"/>
        <v>3.5032651806929245</v>
      </c>
      <c r="AI27" s="32">
        <f t="shared" si="14"/>
        <v>4.851472077522085</v>
      </c>
      <c r="AK27" s="50">
        <v>42982.641481481478</v>
      </c>
      <c r="AL27" s="32">
        <f t="shared" si="15"/>
        <v>4.3788888888666406</v>
      </c>
      <c r="AM27">
        <v>21.54</v>
      </c>
      <c r="AN27">
        <v>9.74</v>
      </c>
      <c r="AO27" s="32">
        <f t="shared" si="16"/>
        <v>0.20070053457526599</v>
      </c>
      <c r="AP27" s="32">
        <f t="shared" si="17"/>
        <v>0.13644218896789723</v>
      </c>
      <c r="AT27" s="50"/>
      <c r="AU27" s="57"/>
      <c r="AX27" s="32"/>
      <c r="AY27" s="32"/>
      <c r="BA27" s="50"/>
      <c r="BB27" s="32"/>
      <c r="BE27" s="32"/>
      <c r="BF27" s="32"/>
      <c r="BH27" s="50"/>
      <c r="BI27" s="32"/>
      <c r="BL27" s="32"/>
      <c r="BM27" s="32"/>
      <c r="BP27" s="50"/>
      <c r="BQ27" s="32"/>
      <c r="BT27" s="32"/>
      <c r="BU27" s="32"/>
      <c r="BW27" s="50"/>
      <c r="BX27" s="32"/>
      <c r="CA27" s="32"/>
      <c r="CB27" s="32"/>
      <c r="CD27" s="50"/>
      <c r="CE27" s="32"/>
      <c r="CH27" s="32"/>
      <c r="CI27" s="32"/>
    </row>
    <row r="28" spans="1:87" x14ac:dyDescent="0.2">
      <c r="A28" s="50">
        <v>42982.644606481481</v>
      </c>
      <c r="B28" s="57">
        <f t="shared" si="6"/>
        <v>4.4538888889364898</v>
      </c>
      <c r="C28">
        <v>32.01</v>
      </c>
      <c r="D28">
        <v>4.45</v>
      </c>
      <c r="E28" s="32">
        <f t="shared" si="0"/>
        <v>0.57324102272388577</v>
      </c>
      <c r="F28" s="32">
        <f t="shared" si="1"/>
        <v>7.5150765747908507E-2</v>
      </c>
      <c r="G28" s="50"/>
      <c r="H28" s="50">
        <v>42982.649733796294</v>
      </c>
      <c r="I28" s="32">
        <f t="shared" si="7"/>
        <v>4.5769444444449618</v>
      </c>
      <c r="J28">
        <v>5586.97</v>
      </c>
      <c r="K28">
        <v>5007.26</v>
      </c>
      <c r="L28" s="32">
        <f t="shared" si="2"/>
        <v>305.25700357418737</v>
      </c>
      <c r="M28" s="32">
        <f t="shared" si="3"/>
        <v>257.994977363967</v>
      </c>
      <c r="N28" s="50"/>
      <c r="O28" s="50">
        <v>42982.655405092592</v>
      </c>
      <c r="P28" s="32">
        <f t="shared" si="8"/>
        <v>4.7130555555922911</v>
      </c>
      <c r="Q28">
        <v>62.55</v>
      </c>
      <c r="R28">
        <v>36.24</v>
      </c>
      <c r="S28" s="32">
        <f t="shared" si="4"/>
        <v>0.62051266676471528</v>
      </c>
      <c r="T28" s="32">
        <f t="shared" si="5"/>
        <v>0.33902625906363643</v>
      </c>
      <c r="W28" s="50">
        <v>42982.647175925929</v>
      </c>
      <c r="X28" s="32">
        <f t="shared" si="9"/>
        <v>4.5155555556993932</v>
      </c>
      <c r="Y28">
        <v>13.02</v>
      </c>
      <c r="Z28">
        <v>0.43</v>
      </c>
      <c r="AA28" s="32">
        <f t="shared" si="10"/>
        <v>0.1725863364586353</v>
      </c>
      <c r="AB28" s="32">
        <f t="shared" si="11"/>
        <v>8.5694070483058726E-3</v>
      </c>
      <c r="AD28" s="50">
        <v>42982.652291666665</v>
      </c>
      <c r="AE28" s="32">
        <f t="shared" si="12"/>
        <v>4.6383333333651535</v>
      </c>
      <c r="AF28">
        <v>140.53</v>
      </c>
      <c r="AG28">
        <v>119.7</v>
      </c>
      <c r="AH28" s="32">
        <f t="shared" si="13"/>
        <v>4.4537168069728308</v>
      </c>
      <c r="AI28" s="32">
        <f t="shared" si="14"/>
        <v>5.7034100145294993</v>
      </c>
      <c r="AK28" s="50">
        <v>42982.65797453704</v>
      </c>
      <c r="AL28" s="32">
        <f t="shared" si="15"/>
        <v>4.7747222223551944</v>
      </c>
      <c r="AM28">
        <v>20.53</v>
      </c>
      <c r="AN28">
        <v>11.33</v>
      </c>
      <c r="AO28" s="32">
        <f t="shared" si="16"/>
        <v>0.19128978527531157</v>
      </c>
      <c r="AP28" s="32">
        <f t="shared" si="17"/>
        <v>0.15871560585280034</v>
      </c>
      <c r="AT28" s="50"/>
      <c r="AU28" s="57"/>
      <c r="AX28" s="32"/>
      <c r="AY28" s="32"/>
      <c r="AZ28" s="50"/>
      <c r="BA28" s="50"/>
      <c r="BB28" s="32"/>
      <c r="BE28" s="32"/>
      <c r="BF28" s="32"/>
      <c r="BG28" s="50"/>
      <c r="BH28" s="50"/>
      <c r="BI28" s="32"/>
      <c r="BL28" s="32"/>
      <c r="BM28" s="32"/>
      <c r="BP28" s="50"/>
      <c r="BQ28" s="32"/>
      <c r="BT28" s="32"/>
      <c r="BU28" s="32"/>
      <c r="BW28" s="50"/>
      <c r="BX28" s="32"/>
      <c r="CA28" s="32"/>
      <c r="CB28" s="32"/>
      <c r="CD28" s="50"/>
      <c r="CE28" s="32"/>
      <c r="CH28" s="32"/>
      <c r="CI28" s="32"/>
    </row>
    <row r="29" spans="1:87" x14ac:dyDescent="0.2">
      <c r="A29" s="50">
        <v>42982.661099537036</v>
      </c>
      <c r="B29" s="57">
        <f t="shared" si="6"/>
        <v>4.8497222222504206</v>
      </c>
      <c r="C29">
        <v>28</v>
      </c>
      <c r="D29">
        <v>6.46</v>
      </c>
      <c r="E29" s="32">
        <f t="shared" si="0"/>
        <v>0.50142919825894416</v>
      </c>
      <c r="F29" s="32">
        <f t="shared" si="1"/>
        <v>0.10909526892842449</v>
      </c>
      <c r="H29" s="50">
        <v>42982.666226851848</v>
      </c>
      <c r="I29" s="32">
        <f t="shared" si="7"/>
        <v>4.9727777777588926</v>
      </c>
      <c r="J29">
        <v>5616.83</v>
      </c>
      <c r="K29">
        <v>5055.09</v>
      </c>
      <c r="L29" s="32">
        <f t="shared" si="2"/>
        <v>306.88847360655285</v>
      </c>
      <c r="M29" s="32">
        <f t="shared" si="3"/>
        <v>260.45937900624608</v>
      </c>
      <c r="O29" s="50">
        <v>42982.671909722223</v>
      </c>
      <c r="P29" s="32">
        <f t="shared" si="8"/>
        <v>5.1091666667489335</v>
      </c>
      <c r="Q29">
        <v>55.53</v>
      </c>
      <c r="R29">
        <v>32.4</v>
      </c>
      <c r="S29" s="32">
        <f t="shared" si="4"/>
        <v>0.55087239625011419</v>
      </c>
      <c r="T29" s="32">
        <f t="shared" si="5"/>
        <v>0.30310294684497296</v>
      </c>
      <c r="W29" s="50">
        <v>42982.663668981484</v>
      </c>
      <c r="X29" s="32">
        <f t="shared" si="9"/>
        <v>4.9113888890133239</v>
      </c>
      <c r="Y29">
        <v>5.53</v>
      </c>
      <c r="Z29">
        <v>1.5</v>
      </c>
      <c r="AA29" s="32">
        <f t="shared" si="10"/>
        <v>7.3302798818452641E-2</v>
      </c>
      <c r="AB29" s="32">
        <f t="shared" si="11"/>
        <v>2.9893280401066997E-2</v>
      </c>
      <c r="AD29" s="50">
        <v>42982.66878472222</v>
      </c>
      <c r="AE29" s="32">
        <f t="shared" si="12"/>
        <v>5.0341666666790843</v>
      </c>
      <c r="AF29">
        <v>118.01</v>
      </c>
      <c r="AG29">
        <v>120.87</v>
      </c>
      <c r="AH29" s="32">
        <f t="shared" si="13"/>
        <v>3.7400065494261985</v>
      </c>
      <c r="AI29" s="32">
        <f t="shared" si="14"/>
        <v>5.7591576312128705</v>
      </c>
      <c r="AK29" s="50">
        <v>42982.674467592595</v>
      </c>
      <c r="AL29" s="32">
        <f t="shared" si="15"/>
        <v>5.1705555556691252</v>
      </c>
      <c r="AM29">
        <v>17.54</v>
      </c>
      <c r="AN29">
        <v>8.64</v>
      </c>
      <c r="AO29" s="32">
        <f t="shared" si="16"/>
        <v>0.16343024031802067</v>
      </c>
      <c r="AP29" s="32">
        <f t="shared" si="17"/>
        <v>0.12103290684626614</v>
      </c>
      <c r="AT29" s="50"/>
      <c r="AU29" s="57"/>
      <c r="AX29" s="32"/>
      <c r="AY29" s="32"/>
      <c r="BA29" s="50"/>
      <c r="BB29" s="32"/>
      <c r="BE29" s="32"/>
      <c r="BF29" s="32"/>
      <c r="BH29" s="50"/>
      <c r="BI29" s="32"/>
      <c r="BL29" s="32"/>
      <c r="BM29" s="32"/>
      <c r="BP29" s="50"/>
      <c r="BQ29" s="32"/>
      <c r="BT29" s="32"/>
      <c r="BU29" s="32"/>
      <c r="BW29" s="50"/>
      <c r="BX29" s="32"/>
      <c r="CA29" s="32"/>
      <c r="CB29" s="32"/>
      <c r="CD29" s="50"/>
      <c r="CE29" s="32"/>
      <c r="CH29" s="32"/>
      <c r="CI29" s="32"/>
    </row>
    <row r="30" spans="1:87" x14ac:dyDescent="0.2">
      <c r="A30" s="50">
        <v>42982.67759259259</v>
      </c>
      <c r="B30" s="57">
        <f t="shared" si="6"/>
        <v>5.2455555555643514</v>
      </c>
      <c r="C30">
        <v>18.52</v>
      </c>
      <c r="D30">
        <v>0</v>
      </c>
      <c r="E30" s="32">
        <f t="shared" si="0"/>
        <v>0.33165959827698732</v>
      </c>
      <c r="F30" s="32">
        <f t="shared" si="1"/>
        <v>0</v>
      </c>
      <c r="H30" s="50">
        <v>42982.682719907411</v>
      </c>
      <c r="I30" s="32">
        <f t="shared" si="7"/>
        <v>5.3686111112474464</v>
      </c>
      <c r="J30">
        <v>5522.36</v>
      </c>
      <c r="K30">
        <v>5175.8999999999996</v>
      </c>
      <c r="L30" s="32">
        <f t="shared" si="2"/>
        <v>301.72688707080027</v>
      </c>
      <c r="M30" s="32">
        <f t="shared" si="3"/>
        <v>266.68401547715848</v>
      </c>
      <c r="O30" s="50">
        <v>42982.688414351855</v>
      </c>
      <c r="P30" s="32">
        <f t="shared" si="8"/>
        <v>5.5052777779055759</v>
      </c>
      <c r="Q30">
        <v>46.05</v>
      </c>
      <c r="R30">
        <v>46.46</v>
      </c>
      <c r="S30" s="32">
        <f t="shared" si="4"/>
        <v>0.45682827025603739</v>
      </c>
      <c r="T30" s="32">
        <f t="shared" si="5"/>
        <v>0.4346346577289335</v>
      </c>
      <c r="W30" s="50">
        <v>42982.680162037039</v>
      </c>
      <c r="X30" s="32">
        <f t="shared" si="9"/>
        <v>5.3072222223272547</v>
      </c>
      <c r="Y30">
        <v>6.53</v>
      </c>
      <c r="Z30">
        <v>0</v>
      </c>
      <c r="AA30" s="32">
        <f t="shared" si="10"/>
        <v>8.6558277809131237E-2</v>
      </c>
      <c r="AB30" s="32">
        <f t="shared" si="11"/>
        <v>0</v>
      </c>
      <c r="AD30" s="50">
        <v>42982.685277777775</v>
      </c>
      <c r="AE30" s="32">
        <f t="shared" si="12"/>
        <v>5.4299999999930151</v>
      </c>
      <c r="AF30">
        <v>141.52000000000001</v>
      </c>
      <c r="AG30">
        <v>129.25</v>
      </c>
      <c r="AH30" s="32">
        <f t="shared" si="13"/>
        <v>4.4850921690941075</v>
      </c>
      <c r="AI30" s="32">
        <f t="shared" si="14"/>
        <v>6.1584439797655621</v>
      </c>
      <c r="AK30" s="50">
        <v>42982.690972222219</v>
      </c>
      <c r="AL30" s="32">
        <f t="shared" si="15"/>
        <v>5.5666666666511446</v>
      </c>
      <c r="AM30">
        <v>9.0500000000000007</v>
      </c>
      <c r="AN30">
        <v>9.74</v>
      </c>
      <c r="AO30" s="32">
        <f t="shared" si="16"/>
        <v>8.4324040757017521E-2</v>
      </c>
      <c r="AP30" s="32">
        <f t="shared" si="17"/>
        <v>0.13644218896789723</v>
      </c>
      <c r="AT30" s="50"/>
      <c r="AU30" s="57"/>
      <c r="AX30" s="32"/>
      <c r="AY30" s="32"/>
      <c r="BA30" s="50"/>
      <c r="BB30" s="32"/>
      <c r="BE30" s="32"/>
      <c r="BF30" s="32"/>
      <c r="BH30" s="50"/>
      <c r="BI30" s="32"/>
      <c r="BL30" s="32"/>
      <c r="BM30" s="32"/>
      <c r="BP30" s="50"/>
      <c r="BQ30" s="32"/>
      <c r="BT30" s="32"/>
      <c r="BU30" s="32"/>
      <c r="BW30" s="50"/>
      <c r="BX30" s="32"/>
      <c r="CA30" s="32"/>
      <c r="CB30" s="32"/>
      <c r="CD30" s="50"/>
      <c r="CE30" s="32"/>
      <c r="CH30" s="32"/>
      <c r="CI30" s="32"/>
    </row>
    <row r="31" spans="1:87" x14ac:dyDescent="0.2">
      <c r="A31" s="50">
        <v>42982.694120370368</v>
      </c>
      <c r="B31" s="57">
        <f t="shared" si="6"/>
        <v>5.6422222222317941</v>
      </c>
      <c r="C31">
        <v>17.04</v>
      </c>
      <c r="D31">
        <v>3.44</v>
      </c>
      <c r="E31" s="32">
        <f t="shared" si="0"/>
        <v>0.30515548351187172</v>
      </c>
      <c r="F31" s="32">
        <f t="shared" si="1"/>
        <v>5.8094075095012424E-2</v>
      </c>
      <c r="G31" s="50"/>
      <c r="H31" s="50">
        <v>42982.699236111112</v>
      </c>
      <c r="I31" s="32">
        <f t="shared" si="7"/>
        <v>5.7650000000721775</v>
      </c>
      <c r="J31">
        <v>5512.79</v>
      </c>
      <c r="K31">
        <v>4983.0600000000004</v>
      </c>
      <c r="L31" s="32">
        <f t="shared" si="2"/>
        <v>301.20400802827726</v>
      </c>
      <c r="M31" s="32">
        <f t="shared" si="3"/>
        <v>256.7480921508548</v>
      </c>
      <c r="N31" s="50"/>
      <c r="O31" s="50">
        <v>42982.704791666663</v>
      </c>
      <c r="P31" s="32">
        <f t="shared" si="8"/>
        <v>5.8983333333162591</v>
      </c>
      <c r="Q31">
        <v>28.54</v>
      </c>
      <c r="R31">
        <v>24.69</v>
      </c>
      <c r="S31" s="32">
        <f t="shared" si="4"/>
        <v>0.28312440462773736</v>
      </c>
      <c r="T31" s="32">
        <f t="shared" si="5"/>
        <v>0.23097567153093776</v>
      </c>
      <c r="W31" s="50">
        <v>42982.69667824074</v>
      </c>
      <c r="X31" s="32">
        <f t="shared" si="9"/>
        <v>5.7036111111519858</v>
      </c>
      <c r="Y31">
        <v>0</v>
      </c>
      <c r="Z31">
        <v>0</v>
      </c>
      <c r="AA31" s="32">
        <f t="shared" si="10"/>
        <v>0</v>
      </c>
      <c r="AB31" s="32">
        <f t="shared" si="11"/>
        <v>0</v>
      </c>
      <c r="AD31" s="50">
        <v>42982.701805555553</v>
      </c>
      <c r="AE31" s="32">
        <f t="shared" si="12"/>
        <v>5.8266666666604578</v>
      </c>
      <c r="AF31">
        <v>105.52</v>
      </c>
      <c r="AG31">
        <v>125.21</v>
      </c>
      <c r="AH31" s="32">
        <f t="shared" si="13"/>
        <v>3.3441699101385685</v>
      </c>
      <c r="AI31" s="32">
        <f t="shared" si="14"/>
        <v>5.9659479358332375</v>
      </c>
      <c r="AK31" s="50">
        <v>42982.707349537035</v>
      </c>
      <c r="AL31" s="32">
        <f t="shared" si="15"/>
        <v>5.9597222222364508</v>
      </c>
      <c r="AM31">
        <v>9.5399999999999991</v>
      </c>
      <c r="AN31">
        <v>13.99</v>
      </c>
      <c r="AO31" s="32">
        <f t="shared" si="16"/>
        <v>8.8889651803530062E-2</v>
      </c>
      <c r="AP31" s="32">
        <f t="shared" si="17"/>
        <v>0.19597805171056285</v>
      </c>
      <c r="AT31" s="50"/>
      <c r="AU31" s="57"/>
      <c r="AX31" s="32"/>
      <c r="AY31" s="32"/>
      <c r="AZ31" s="50"/>
      <c r="BA31" s="50"/>
      <c r="BB31" s="32"/>
      <c r="BE31" s="32"/>
      <c r="BF31" s="32"/>
      <c r="BG31" s="50"/>
      <c r="BH31" s="50"/>
      <c r="BI31" s="32"/>
      <c r="BL31" s="32"/>
      <c r="BM31" s="32"/>
      <c r="BP31" s="50"/>
      <c r="BQ31" s="32"/>
      <c r="BT31" s="32"/>
      <c r="BU31" s="32"/>
      <c r="BW31" s="50"/>
      <c r="BX31" s="32"/>
      <c r="CA31" s="32"/>
      <c r="CB31" s="32"/>
      <c r="CD31" s="50"/>
      <c r="CE31" s="32"/>
      <c r="CH31" s="32"/>
      <c r="CI31" s="32"/>
    </row>
    <row r="32" spans="1:87" x14ac:dyDescent="0.2">
      <c r="A32" s="50">
        <v>42982.710497685184</v>
      </c>
      <c r="B32" s="57">
        <f t="shared" si="6"/>
        <v>6.0352777778171003</v>
      </c>
      <c r="C32">
        <v>6.53</v>
      </c>
      <c r="D32">
        <v>7.48</v>
      </c>
      <c r="E32" s="32">
        <f t="shared" si="0"/>
        <v>0.11694045230824662</v>
      </c>
      <c r="F32" s="32">
        <f t="shared" si="1"/>
        <v>0.12632083770659677</v>
      </c>
      <c r="H32" s="50">
        <v>42982.715613425928</v>
      </c>
      <c r="I32" s="32">
        <f t="shared" si="7"/>
        <v>6.1580555556574836</v>
      </c>
      <c r="J32">
        <v>5560.19</v>
      </c>
      <c r="K32">
        <v>5105.17</v>
      </c>
      <c r="L32" s="32">
        <f t="shared" si="2"/>
        <v>303.7938164520591</v>
      </c>
      <c r="M32" s="32">
        <f t="shared" si="3"/>
        <v>263.03971005883523</v>
      </c>
      <c r="O32" s="50">
        <v>42982.721296296295</v>
      </c>
      <c r="P32" s="32">
        <f t="shared" si="8"/>
        <v>6.2944444444729015</v>
      </c>
      <c r="Q32">
        <v>43.04</v>
      </c>
      <c r="R32">
        <v>24.75</v>
      </c>
      <c r="S32" s="32">
        <f t="shared" si="4"/>
        <v>0.42696826822627254</v>
      </c>
      <c r="T32" s="32">
        <f t="shared" si="5"/>
        <v>0.23153697328435438</v>
      </c>
      <c r="W32" s="50">
        <v>42982.713055555556</v>
      </c>
      <c r="X32" s="32">
        <f t="shared" si="9"/>
        <v>6.096666666737292</v>
      </c>
      <c r="Y32">
        <v>0</v>
      </c>
      <c r="Z32">
        <v>0</v>
      </c>
      <c r="AA32" s="32">
        <f t="shared" si="10"/>
        <v>0</v>
      </c>
      <c r="AB32" s="32">
        <f t="shared" si="11"/>
        <v>0</v>
      </c>
      <c r="AD32" s="50">
        <v>42982.718171296299</v>
      </c>
      <c r="AE32" s="32">
        <f t="shared" si="12"/>
        <v>6.2194444445776753</v>
      </c>
      <c r="AF32">
        <v>118.53</v>
      </c>
      <c r="AG32">
        <v>135.24</v>
      </c>
      <c r="AH32" s="32">
        <f t="shared" si="13"/>
        <v>3.7564865376111123</v>
      </c>
      <c r="AI32" s="32">
        <f t="shared" si="14"/>
        <v>6.4438527181701719</v>
      </c>
      <c r="AK32" s="50">
        <v>42982.723854166667</v>
      </c>
      <c r="AL32" s="32">
        <f t="shared" si="15"/>
        <v>6.3558333333930932</v>
      </c>
      <c r="AM32">
        <v>15.54</v>
      </c>
      <c r="AN32">
        <v>3.25</v>
      </c>
      <c r="AO32" s="32">
        <f t="shared" si="16"/>
        <v>0.14479509318939804</v>
      </c>
      <c r="AP32" s="32">
        <f t="shared" si="17"/>
        <v>4.5527424450273711E-2</v>
      </c>
      <c r="AT32" s="50"/>
      <c r="AU32" s="57"/>
      <c r="AX32" s="32"/>
      <c r="AY32" s="32"/>
      <c r="BA32" s="50"/>
      <c r="BB32" s="32"/>
      <c r="BE32" s="32"/>
      <c r="BF32" s="32"/>
      <c r="BH32" s="50"/>
      <c r="BI32" s="32"/>
      <c r="BL32" s="32"/>
      <c r="BM32" s="32"/>
      <c r="BP32" s="50"/>
      <c r="BQ32" s="32"/>
      <c r="BT32" s="32"/>
      <c r="BU32" s="32"/>
      <c r="BW32" s="50"/>
      <c r="BX32" s="32"/>
      <c r="CA32" s="32"/>
      <c r="CB32" s="32"/>
      <c r="CD32" s="50"/>
      <c r="CE32" s="32"/>
      <c r="CH32" s="32"/>
      <c r="CI32" s="32"/>
    </row>
    <row r="33" spans="1:87" x14ac:dyDescent="0.2">
      <c r="A33" s="50">
        <v>42982.726990740739</v>
      </c>
      <c r="B33" s="57">
        <f t="shared" si="6"/>
        <v>6.4311111111310311</v>
      </c>
      <c r="C33">
        <v>4.53</v>
      </c>
      <c r="D33">
        <v>0.41</v>
      </c>
      <c r="E33" s="32">
        <f t="shared" si="0"/>
        <v>8.1124081004036327E-2</v>
      </c>
      <c r="F33" s="32">
        <f t="shared" si="1"/>
        <v>6.924003136324154E-3</v>
      </c>
      <c r="H33" s="50">
        <v>42982.732106481482</v>
      </c>
      <c r="I33" s="32">
        <f t="shared" si="7"/>
        <v>6.5538888889714144</v>
      </c>
      <c r="J33">
        <v>5541.19</v>
      </c>
      <c r="K33">
        <v>4986.46</v>
      </c>
      <c r="L33" s="32">
        <f t="shared" si="2"/>
        <v>302.75570759020559</v>
      </c>
      <c r="M33" s="32">
        <f t="shared" si="3"/>
        <v>256.9232743708788</v>
      </c>
      <c r="O33" s="50">
        <v>42982.73778935185</v>
      </c>
      <c r="P33" s="32">
        <f t="shared" si="8"/>
        <v>6.6902777777868323</v>
      </c>
      <c r="Q33">
        <v>25.53</v>
      </c>
      <c r="R33">
        <v>24.74</v>
      </c>
      <c r="S33" s="32">
        <f t="shared" si="4"/>
        <v>0.25326440259797256</v>
      </c>
      <c r="T33" s="32">
        <f t="shared" si="5"/>
        <v>0.23144342299211823</v>
      </c>
      <c r="W33" s="50">
        <v>42982.729548611111</v>
      </c>
      <c r="X33" s="32">
        <f t="shared" si="9"/>
        <v>6.4925000000512227</v>
      </c>
      <c r="Y33">
        <v>5.03</v>
      </c>
      <c r="Z33">
        <v>5.36</v>
      </c>
      <c r="AA33" s="32">
        <f t="shared" si="10"/>
        <v>6.667505932311335E-2</v>
      </c>
      <c r="AB33" s="32">
        <f t="shared" si="11"/>
        <v>0.10681865529981274</v>
      </c>
      <c r="AD33" s="50">
        <v>42982.734664351854</v>
      </c>
      <c r="AE33" s="32">
        <f t="shared" si="12"/>
        <v>6.6152777778916061</v>
      </c>
      <c r="AF33">
        <v>111.5</v>
      </c>
      <c r="AG33">
        <v>111.32</v>
      </c>
      <c r="AH33" s="32">
        <f t="shared" si="13"/>
        <v>3.5336897742650724</v>
      </c>
      <c r="AI33" s="32">
        <f t="shared" si="14"/>
        <v>5.3041236659768076</v>
      </c>
      <c r="AK33" s="50">
        <v>42982.740347222221</v>
      </c>
      <c r="AL33" s="32">
        <f t="shared" si="15"/>
        <v>6.751666666707024</v>
      </c>
      <c r="AM33">
        <v>13.54</v>
      </c>
      <c r="AN33">
        <v>8.64</v>
      </c>
      <c r="AO33" s="32">
        <f t="shared" si="16"/>
        <v>0.12615994606077538</v>
      </c>
      <c r="AP33" s="32">
        <f t="shared" si="17"/>
        <v>0.12103290684626614</v>
      </c>
      <c r="AT33" s="50"/>
      <c r="AU33" s="57"/>
      <c r="AX33" s="32"/>
      <c r="AY33" s="32"/>
      <c r="BA33" s="50"/>
      <c r="BB33" s="32"/>
      <c r="BE33" s="32"/>
      <c r="BF33" s="32"/>
      <c r="BH33" s="50"/>
      <c r="BI33" s="32"/>
      <c r="BL33" s="32"/>
      <c r="BM33" s="32"/>
      <c r="BP33" s="50"/>
      <c r="BQ33" s="32"/>
      <c r="BT33" s="32"/>
      <c r="BU33" s="32"/>
      <c r="BW33" s="50"/>
      <c r="BX33" s="32"/>
      <c r="CA33" s="32"/>
      <c r="CB33" s="32"/>
      <c r="CD33" s="50"/>
      <c r="CE33" s="32"/>
      <c r="CH33" s="32"/>
      <c r="CI33" s="32"/>
    </row>
    <row r="34" spans="1:87" x14ac:dyDescent="0.2">
      <c r="A34" s="50">
        <v>42982.743472222224</v>
      </c>
      <c r="B34" s="57">
        <f t="shared" si="6"/>
        <v>6.8266666667768732</v>
      </c>
      <c r="C34">
        <v>20.52</v>
      </c>
      <c r="D34">
        <v>3.44</v>
      </c>
      <c r="E34" s="32">
        <f t="shared" si="0"/>
        <v>0.36747596958119766</v>
      </c>
      <c r="F34" s="32">
        <f t="shared" si="1"/>
        <v>5.8094075095012424E-2</v>
      </c>
      <c r="G34" s="50"/>
      <c r="H34" s="50">
        <v>42982.748599537037</v>
      </c>
      <c r="I34" s="32">
        <f t="shared" si="7"/>
        <v>6.9497222222853452</v>
      </c>
      <c r="J34">
        <v>5518.39</v>
      </c>
      <c r="K34">
        <v>5035.57</v>
      </c>
      <c r="L34" s="32">
        <f t="shared" si="2"/>
        <v>301.50997695598141</v>
      </c>
      <c r="M34" s="32">
        <f t="shared" si="3"/>
        <v>259.45362696657878</v>
      </c>
      <c r="N34" s="50"/>
      <c r="O34" s="50">
        <v>42982.754282407404</v>
      </c>
      <c r="P34" s="32">
        <f t="shared" si="8"/>
        <v>7.0861111111007631</v>
      </c>
      <c r="Q34">
        <v>34.520000000000003</v>
      </c>
      <c r="R34">
        <v>40.049999999999997</v>
      </c>
      <c r="S34" s="32">
        <f t="shared" si="4"/>
        <v>0.34244759802906433</v>
      </c>
      <c r="T34" s="32">
        <f t="shared" si="5"/>
        <v>0.37466892040559158</v>
      </c>
      <c r="W34" s="50">
        <v>42982.746041666665</v>
      </c>
      <c r="X34" s="32">
        <f t="shared" si="9"/>
        <v>6.8883333333651535</v>
      </c>
      <c r="Y34">
        <v>2.56</v>
      </c>
      <c r="Z34">
        <v>0</v>
      </c>
      <c r="AA34" s="32">
        <f t="shared" si="10"/>
        <v>3.3934026216137204E-2</v>
      </c>
      <c r="AB34" s="32">
        <f t="shared" si="11"/>
        <v>0</v>
      </c>
      <c r="AD34" s="50">
        <v>42982.751157407409</v>
      </c>
      <c r="AE34" s="32">
        <f t="shared" si="12"/>
        <v>7.0111111112055369</v>
      </c>
      <c r="AF34">
        <v>99.53</v>
      </c>
      <c r="AG34">
        <v>135.19999999999999</v>
      </c>
      <c r="AH34" s="32">
        <f t="shared" si="13"/>
        <v>3.1543331231623553</v>
      </c>
      <c r="AI34" s="32">
        <f t="shared" si="14"/>
        <v>6.4419468167450979</v>
      </c>
      <c r="AK34" s="50">
        <v>42982.756840277776</v>
      </c>
      <c r="AL34" s="32">
        <f t="shared" si="15"/>
        <v>7.1475000000209548</v>
      </c>
      <c r="AM34">
        <v>9.0399999999999991</v>
      </c>
      <c r="AN34">
        <v>18.07</v>
      </c>
      <c r="AO34" s="32">
        <f t="shared" si="16"/>
        <v>8.423086502137439E-2</v>
      </c>
      <c r="AP34" s="32">
        <f t="shared" si="17"/>
        <v>0.25313247994352184</v>
      </c>
      <c r="AT34" s="50"/>
      <c r="AU34" s="57"/>
      <c r="AX34" s="32"/>
      <c r="AY34" s="32"/>
      <c r="AZ34" s="50"/>
      <c r="BA34" s="50"/>
      <c r="BB34" s="32"/>
      <c r="BE34" s="32"/>
      <c r="BF34" s="32"/>
      <c r="BG34" s="50"/>
      <c r="BH34" s="50"/>
      <c r="BI34" s="32"/>
      <c r="BL34" s="32"/>
      <c r="BM34" s="32"/>
      <c r="BP34" s="50"/>
      <c r="BQ34" s="32"/>
      <c r="BT34" s="32"/>
      <c r="BU34" s="32"/>
      <c r="BW34" s="50"/>
      <c r="BX34" s="32"/>
      <c r="CA34" s="32"/>
      <c r="CB34" s="32"/>
      <c r="CD34" s="50"/>
      <c r="CE34" s="32"/>
      <c r="CH34" s="32"/>
      <c r="CI34" s="32"/>
    </row>
    <row r="35" spans="1:87" x14ac:dyDescent="0.2">
      <c r="A35" s="50">
        <v>42982.759965277779</v>
      </c>
      <c r="B35" s="57">
        <f t="shared" si="6"/>
        <v>7.222500000090804</v>
      </c>
      <c r="C35">
        <v>2.0499999999999998</v>
      </c>
      <c r="D35">
        <v>0</v>
      </c>
      <c r="E35" s="32">
        <f t="shared" si="0"/>
        <v>3.6711780586815554E-2</v>
      </c>
      <c r="F35" s="32">
        <f t="shared" si="1"/>
        <v>0</v>
      </c>
      <c r="H35" s="50">
        <v>42982.765081018515</v>
      </c>
      <c r="I35" s="32">
        <f t="shared" si="7"/>
        <v>7.3452777777565643</v>
      </c>
      <c r="J35">
        <v>5512.74</v>
      </c>
      <c r="K35">
        <v>5110.0200000000004</v>
      </c>
      <c r="L35" s="32">
        <f t="shared" si="2"/>
        <v>301.20127616285129</v>
      </c>
      <c r="M35" s="32">
        <f t="shared" si="3"/>
        <v>263.28960234328127</v>
      </c>
      <c r="O35" s="50">
        <v>42982.77076388889</v>
      </c>
      <c r="P35" s="32">
        <f t="shared" si="8"/>
        <v>7.4816666667466052</v>
      </c>
      <c r="Q35">
        <v>33.54</v>
      </c>
      <c r="R35">
        <v>30.64</v>
      </c>
      <c r="S35" s="32">
        <f t="shared" si="4"/>
        <v>0.33272573690309432</v>
      </c>
      <c r="T35" s="32">
        <f t="shared" si="5"/>
        <v>0.28663809541141888</v>
      </c>
      <c r="W35" s="50">
        <v>42982.762523148151</v>
      </c>
      <c r="X35" s="32">
        <f t="shared" si="9"/>
        <v>7.2838888890109956</v>
      </c>
      <c r="Y35">
        <v>0</v>
      </c>
      <c r="Z35">
        <v>0</v>
      </c>
      <c r="AA35" s="32">
        <f t="shared" si="10"/>
        <v>0</v>
      </c>
      <c r="AB35" s="32">
        <f t="shared" si="11"/>
        <v>0</v>
      </c>
      <c r="AD35" s="50">
        <v>42982.767650462964</v>
      </c>
      <c r="AE35" s="32">
        <f t="shared" si="12"/>
        <v>7.4069444445194677</v>
      </c>
      <c r="AF35">
        <v>118</v>
      </c>
      <c r="AG35">
        <v>116.09</v>
      </c>
      <c r="AH35" s="32">
        <f t="shared" si="13"/>
        <v>3.7396896265764887</v>
      </c>
      <c r="AI35" s="32">
        <f t="shared" si="14"/>
        <v>5.531402410916705</v>
      </c>
      <c r="AK35" s="50">
        <v>42982.773321759261</v>
      </c>
      <c r="AL35" s="32">
        <f t="shared" si="15"/>
        <v>7.5430555556667969</v>
      </c>
      <c r="AM35">
        <v>12.55</v>
      </c>
      <c r="AN35">
        <v>8.64</v>
      </c>
      <c r="AO35" s="32">
        <f t="shared" si="16"/>
        <v>0.11693554823210717</v>
      </c>
      <c r="AP35" s="32">
        <f t="shared" si="17"/>
        <v>0.12103290684626614</v>
      </c>
      <c r="AT35" s="50"/>
      <c r="AU35" s="57"/>
      <c r="AX35" s="32"/>
      <c r="AY35" s="32"/>
      <c r="BA35" s="50"/>
      <c r="BB35" s="32"/>
      <c r="BE35" s="32"/>
      <c r="BF35" s="32"/>
      <c r="BH35" s="50"/>
      <c r="BI35" s="32"/>
      <c r="BL35" s="32"/>
      <c r="BM35" s="32"/>
      <c r="BP35" s="50"/>
      <c r="BQ35" s="32"/>
      <c r="BT35" s="32"/>
      <c r="BU35" s="32"/>
      <c r="BW35" s="50"/>
      <c r="BX35" s="32"/>
      <c r="CA35" s="32"/>
      <c r="CB35" s="32"/>
      <c r="CD35" s="50"/>
      <c r="CE35" s="32"/>
      <c r="CH35" s="32"/>
      <c r="CI35" s="32"/>
    </row>
    <row r="36" spans="1:87" x14ac:dyDescent="0.2">
      <c r="A36" s="50">
        <v>42982.776458333334</v>
      </c>
      <c r="B36" s="57">
        <f t="shared" si="6"/>
        <v>7.6183333334047347</v>
      </c>
      <c r="C36">
        <v>12.02</v>
      </c>
      <c r="D36">
        <v>3.44</v>
      </c>
      <c r="E36" s="32">
        <f t="shared" si="0"/>
        <v>0.21525639153830389</v>
      </c>
      <c r="F36" s="32">
        <f t="shared" si="1"/>
        <v>5.8094075095012424E-2</v>
      </c>
      <c r="H36" s="50">
        <v>42982.781574074077</v>
      </c>
      <c r="I36" s="32">
        <f t="shared" si="7"/>
        <v>7.7411111112451181</v>
      </c>
      <c r="J36">
        <v>5431.72</v>
      </c>
      <c r="K36">
        <v>5094.41</v>
      </c>
      <c r="L36" s="32">
        <f t="shared" si="2"/>
        <v>296.77456142667398</v>
      </c>
      <c r="M36" s="32">
        <f t="shared" si="3"/>
        <v>262.48530985664155</v>
      </c>
      <c r="O36" s="50">
        <v>42982.787256944444</v>
      </c>
      <c r="P36" s="32">
        <f t="shared" si="8"/>
        <v>7.877500000060536</v>
      </c>
      <c r="Q36">
        <v>21.54</v>
      </c>
      <c r="R36">
        <v>34.96</v>
      </c>
      <c r="S36" s="32">
        <f t="shared" si="4"/>
        <v>0.21368253944223767</v>
      </c>
      <c r="T36" s="32">
        <f t="shared" si="5"/>
        <v>0.32705182165741531</v>
      </c>
      <c r="W36" s="50">
        <v>42982.779016203705</v>
      </c>
      <c r="X36" s="32">
        <f t="shared" si="9"/>
        <v>7.6797222223249264</v>
      </c>
      <c r="Y36">
        <v>5.53</v>
      </c>
      <c r="Z36">
        <v>0</v>
      </c>
      <c r="AA36" s="32">
        <f t="shared" si="10"/>
        <v>7.3302798818452641E-2</v>
      </c>
      <c r="AB36" s="32">
        <f t="shared" si="11"/>
        <v>0</v>
      </c>
      <c r="AD36" s="50">
        <v>42982.784143518518</v>
      </c>
      <c r="AE36" s="32">
        <f t="shared" si="12"/>
        <v>7.8027777778333984</v>
      </c>
      <c r="AF36">
        <v>132.97999999999999</v>
      </c>
      <c r="AG36">
        <v>124.22</v>
      </c>
      <c r="AH36" s="32">
        <f t="shared" si="13"/>
        <v>4.2144400554418766</v>
      </c>
      <c r="AI36" s="32">
        <f t="shared" si="14"/>
        <v>5.9187768755626928</v>
      </c>
      <c r="AK36" s="50">
        <v>42982.789814814816</v>
      </c>
      <c r="AL36" s="32">
        <f t="shared" si="15"/>
        <v>7.9388888889807276</v>
      </c>
      <c r="AM36">
        <v>3.54</v>
      </c>
      <c r="AN36">
        <v>9.74</v>
      </c>
      <c r="AO36" s="32">
        <f t="shared" si="16"/>
        <v>3.2984210417662099E-2</v>
      </c>
      <c r="AP36" s="32">
        <f t="shared" si="17"/>
        <v>0.13644218896789723</v>
      </c>
      <c r="AT36" s="50"/>
      <c r="AU36" s="57"/>
      <c r="AX36" s="32"/>
      <c r="AY36" s="32"/>
      <c r="BA36" s="50"/>
      <c r="BB36" s="32"/>
      <c r="BE36" s="32"/>
      <c r="BF36" s="32"/>
      <c r="BH36" s="50"/>
      <c r="BI36" s="32"/>
      <c r="BL36" s="32"/>
      <c r="BM36" s="32"/>
      <c r="BP36" s="50"/>
      <c r="BQ36" s="32"/>
      <c r="BT36" s="32"/>
      <c r="BU36" s="32"/>
      <c r="BW36" s="50"/>
      <c r="BX36" s="32"/>
      <c r="CA36" s="32"/>
      <c r="CB36" s="32"/>
      <c r="CD36" s="50"/>
      <c r="CE36" s="32"/>
      <c r="CH36" s="32"/>
      <c r="CI36" s="32"/>
    </row>
    <row r="37" spans="1:87" x14ac:dyDescent="0.2">
      <c r="A37" s="50">
        <v>42982.792951388888</v>
      </c>
      <c r="B37" s="57">
        <f t="shared" si="6"/>
        <v>8.0141666667186655</v>
      </c>
      <c r="C37">
        <v>21.51</v>
      </c>
      <c r="D37">
        <v>4.4400000000000004</v>
      </c>
      <c r="E37" s="32">
        <f t="shared" si="0"/>
        <v>0.38520507337678178</v>
      </c>
      <c r="F37" s="32">
        <f t="shared" si="1"/>
        <v>7.4981887622632318E-2</v>
      </c>
      <c r="G37" s="50"/>
      <c r="H37" s="50">
        <v>42982.798067129632</v>
      </c>
      <c r="I37" s="32">
        <f t="shared" si="7"/>
        <v>8.1369444445590489</v>
      </c>
      <c r="J37">
        <v>5486.18</v>
      </c>
      <c r="K37">
        <v>4986.05</v>
      </c>
      <c r="L37" s="32">
        <f t="shared" si="2"/>
        <v>299.7501092485972</v>
      </c>
      <c r="M37" s="32">
        <f t="shared" si="3"/>
        <v>256.90214945611126</v>
      </c>
      <c r="N37" s="50"/>
      <c r="O37" s="50">
        <v>42982.803749999999</v>
      </c>
      <c r="P37" s="32">
        <f t="shared" si="8"/>
        <v>8.2733333333744667</v>
      </c>
      <c r="Q37">
        <v>31.53</v>
      </c>
      <c r="R37">
        <v>34.950000000000003</v>
      </c>
      <c r="S37" s="32">
        <f t="shared" si="4"/>
        <v>0.31278600132840084</v>
      </c>
      <c r="T37" s="32">
        <f t="shared" si="5"/>
        <v>0.32695827136517924</v>
      </c>
      <c r="W37" s="50">
        <v>42982.79550925926</v>
      </c>
      <c r="X37" s="32">
        <f t="shared" si="9"/>
        <v>8.0755555556388572</v>
      </c>
      <c r="Y37">
        <v>0</v>
      </c>
      <c r="Z37">
        <v>0</v>
      </c>
      <c r="AA37" s="32">
        <f t="shared" si="10"/>
        <v>0</v>
      </c>
      <c r="AB37" s="32">
        <f t="shared" si="11"/>
        <v>0</v>
      </c>
      <c r="AD37" s="50">
        <v>42982.800625000003</v>
      </c>
      <c r="AE37" s="32">
        <f t="shared" si="12"/>
        <v>8.1983333334792405</v>
      </c>
      <c r="AF37">
        <v>108.49</v>
      </c>
      <c r="AG37">
        <v>118.26</v>
      </c>
      <c r="AH37" s="32">
        <f t="shared" si="13"/>
        <v>3.4382959965024007</v>
      </c>
      <c r="AI37" s="32">
        <f t="shared" si="14"/>
        <v>5.634797563226889</v>
      </c>
      <c r="AK37" s="50">
        <v>42982.806307870371</v>
      </c>
      <c r="AL37" s="32">
        <f t="shared" si="15"/>
        <v>8.3347222222946584</v>
      </c>
      <c r="AM37">
        <v>11.05</v>
      </c>
      <c r="AN37">
        <v>0</v>
      </c>
      <c r="AO37" s="32">
        <f t="shared" si="16"/>
        <v>0.10295918788564019</v>
      </c>
      <c r="AP37" s="32">
        <f t="shared" si="17"/>
        <v>0</v>
      </c>
      <c r="AT37" s="50"/>
      <c r="AU37" s="57"/>
      <c r="AX37" s="32"/>
      <c r="AY37" s="32"/>
      <c r="AZ37" s="50"/>
      <c r="BA37" s="50"/>
      <c r="BB37" s="32"/>
      <c r="BE37" s="32"/>
      <c r="BF37" s="32"/>
      <c r="BG37" s="50"/>
      <c r="BH37" s="50"/>
      <c r="BI37" s="32"/>
      <c r="BL37" s="32"/>
      <c r="BM37" s="32"/>
      <c r="BP37" s="50"/>
      <c r="BQ37" s="32"/>
      <c r="BT37" s="32"/>
      <c r="BU37" s="32"/>
      <c r="BW37" s="50"/>
      <c r="BX37" s="32"/>
      <c r="CA37" s="32"/>
      <c r="CB37" s="32"/>
      <c r="CD37" s="50"/>
      <c r="CE37" s="32"/>
      <c r="CH37" s="32"/>
      <c r="CI37" s="32"/>
    </row>
    <row r="38" spans="1:87" x14ac:dyDescent="0.2">
      <c r="A38" s="50">
        <v>42982.809444444443</v>
      </c>
      <c r="B38" s="57">
        <f t="shared" si="6"/>
        <v>8.4100000000325963</v>
      </c>
      <c r="C38">
        <v>16.02</v>
      </c>
      <c r="D38">
        <v>0</v>
      </c>
      <c r="E38" s="32">
        <f t="shared" si="0"/>
        <v>0.28688913414672451</v>
      </c>
      <c r="F38" s="32">
        <f t="shared" si="1"/>
        <v>0</v>
      </c>
      <c r="H38" s="50">
        <v>42982.814571759256</v>
      </c>
      <c r="I38" s="32">
        <f t="shared" si="7"/>
        <v>8.5330555555410683</v>
      </c>
      <c r="J38">
        <v>5580.76</v>
      </c>
      <c r="K38">
        <v>5017.83</v>
      </c>
      <c r="L38" s="32">
        <f t="shared" si="2"/>
        <v>304.91770588828678</v>
      </c>
      <c r="M38" s="32">
        <f t="shared" si="3"/>
        <v>258.53958797151222</v>
      </c>
      <c r="O38" s="50">
        <v>42982.820254629631</v>
      </c>
      <c r="P38" s="32">
        <f t="shared" si="8"/>
        <v>8.6694444445311092</v>
      </c>
      <c r="Q38">
        <v>25.04</v>
      </c>
      <c r="R38">
        <v>32.159999999999997</v>
      </c>
      <c r="S38" s="32">
        <f t="shared" si="4"/>
        <v>0.24840347203498755</v>
      </c>
      <c r="T38" s="32">
        <f t="shared" si="5"/>
        <v>0.30085773983130648</v>
      </c>
      <c r="W38" s="50">
        <v>42982.812013888892</v>
      </c>
      <c r="X38" s="32">
        <f t="shared" si="9"/>
        <v>8.4716666667954996</v>
      </c>
      <c r="Y38">
        <v>0</v>
      </c>
      <c r="Z38">
        <v>0</v>
      </c>
      <c r="AA38" s="32">
        <f t="shared" si="10"/>
        <v>0</v>
      </c>
      <c r="AB38" s="32">
        <f t="shared" si="11"/>
        <v>0</v>
      </c>
      <c r="AD38" s="50">
        <v>42982.817129629628</v>
      </c>
      <c r="AE38" s="32">
        <f t="shared" si="12"/>
        <v>8.59444444446126</v>
      </c>
      <c r="AF38">
        <v>143.47999999999999</v>
      </c>
      <c r="AG38">
        <v>148.28</v>
      </c>
      <c r="AH38" s="32">
        <f t="shared" si="13"/>
        <v>4.5472090476372422</v>
      </c>
      <c r="AI38" s="32">
        <f t="shared" si="14"/>
        <v>7.0651765827438107</v>
      </c>
      <c r="AK38" s="50">
        <v>42982.822812500002</v>
      </c>
      <c r="AL38" s="32">
        <f t="shared" si="15"/>
        <v>8.7308333334513009</v>
      </c>
      <c r="AM38">
        <v>25.04</v>
      </c>
      <c r="AN38">
        <v>18.079999999999998</v>
      </c>
      <c r="AO38" s="32">
        <f t="shared" si="16"/>
        <v>0.23331204205035566</v>
      </c>
      <c r="AP38" s="32">
        <f t="shared" si="17"/>
        <v>0.25327256432644574</v>
      </c>
      <c r="AT38" s="50"/>
      <c r="AU38" s="57"/>
      <c r="AX38" s="32"/>
      <c r="AY38" s="32"/>
      <c r="BA38" s="50"/>
      <c r="BB38" s="32"/>
      <c r="BE38" s="32"/>
      <c r="BF38" s="32"/>
      <c r="BH38" s="50"/>
      <c r="BI38" s="32"/>
      <c r="BL38" s="32"/>
      <c r="BM38" s="32"/>
      <c r="BP38" s="50"/>
      <c r="BQ38" s="32"/>
      <c r="BT38" s="32"/>
      <c r="BU38" s="32"/>
      <c r="BW38" s="50"/>
      <c r="BX38" s="32"/>
      <c r="CA38" s="32"/>
      <c r="CB38" s="32"/>
      <c r="CD38" s="50"/>
      <c r="CE38" s="32"/>
      <c r="CH38" s="32"/>
      <c r="CI38" s="32"/>
    </row>
    <row r="39" spans="1:87" x14ac:dyDescent="0.2">
      <c r="A39" s="50">
        <v>42982.825949074075</v>
      </c>
      <c r="B39" s="57">
        <f t="shared" si="6"/>
        <v>8.8061111111892387</v>
      </c>
      <c r="C39">
        <v>21.54</v>
      </c>
      <c r="D39">
        <v>6.46</v>
      </c>
      <c r="E39" s="32">
        <f t="shared" si="0"/>
        <v>0.38574231894634486</v>
      </c>
      <c r="F39" s="32">
        <f t="shared" si="1"/>
        <v>0.10909526892842449</v>
      </c>
      <c r="H39" s="50">
        <v>42982.831076388888</v>
      </c>
      <c r="I39" s="32">
        <f t="shared" si="7"/>
        <v>8.9291666666977108</v>
      </c>
      <c r="J39">
        <v>5404.65</v>
      </c>
      <c r="K39">
        <v>5070.47</v>
      </c>
      <c r="L39" s="32">
        <f t="shared" si="2"/>
        <v>295.29552948507535</v>
      </c>
      <c r="M39" s="32">
        <f t="shared" si="3"/>
        <v>261.25182093094304</v>
      </c>
      <c r="O39" s="50">
        <v>42982.836747685185</v>
      </c>
      <c r="P39" s="32">
        <f t="shared" si="8"/>
        <v>9.06527777784504</v>
      </c>
      <c r="Q39">
        <v>33.54</v>
      </c>
      <c r="R39">
        <v>24.75</v>
      </c>
      <c r="S39" s="32">
        <f t="shared" si="4"/>
        <v>0.33272573690309432</v>
      </c>
      <c r="T39" s="32">
        <f t="shared" si="5"/>
        <v>0.23153697328435438</v>
      </c>
      <c r="W39" s="50">
        <v>42982.828506944446</v>
      </c>
      <c r="X39" s="32">
        <f t="shared" si="9"/>
        <v>8.8675000001094304</v>
      </c>
      <c r="Y39">
        <v>0</v>
      </c>
      <c r="Z39">
        <v>0</v>
      </c>
      <c r="AA39" s="32">
        <f t="shared" si="10"/>
        <v>0</v>
      </c>
      <c r="AB39" s="32">
        <f t="shared" si="11"/>
        <v>0</v>
      </c>
      <c r="AD39" s="50">
        <v>42982.833634259259</v>
      </c>
      <c r="AE39" s="32">
        <f t="shared" si="12"/>
        <v>8.9905555556179024</v>
      </c>
      <c r="AF39">
        <v>128.51</v>
      </c>
      <c r="AG39">
        <v>119.24</v>
      </c>
      <c r="AH39" s="32">
        <f t="shared" si="13"/>
        <v>4.0727755416215636</v>
      </c>
      <c r="AI39" s="32">
        <f t="shared" si="14"/>
        <v>5.6814921481411655</v>
      </c>
      <c r="AK39" s="50">
        <v>42982.839305555557</v>
      </c>
      <c r="AL39" s="32">
        <f t="shared" si="15"/>
        <v>9.1266666667652316</v>
      </c>
      <c r="AM39">
        <v>7.03</v>
      </c>
      <c r="AN39">
        <v>11.09</v>
      </c>
      <c r="AO39" s="32">
        <f t="shared" si="16"/>
        <v>6.5502542157108642E-2</v>
      </c>
      <c r="AP39" s="32">
        <f t="shared" si="17"/>
        <v>0.15535358066262631</v>
      </c>
      <c r="AT39" s="50"/>
      <c r="AU39" s="57"/>
      <c r="AX39" s="32"/>
      <c r="AY39" s="32"/>
      <c r="BA39" s="50"/>
      <c r="BB39" s="32"/>
      <c r="BE39" s="32"/>
      <c r="BF39" s="32"/>
      <c r="BH39" s="50"/>
      <c r="BI39" s="32"/>
      <c r="BL39" s="32"/>
      <c r="BM39" s="32"/>
      <c r="BP39" s="50"/>
      <c r="BQ39" s="32"/>
      <c r="BT39" s="32"/>
      <c r="BU39" s="32"/>
      <c r="BW39" s="50"/>
      <c r="BX39" s="32"/>
      <c r="CA39" s="32"/>
      <c r="CB39" s="32"/>
      <c r="CD39" s="50"/>
      <c r="CE39" s="32"/>
      <c r="CH39" s="32"/>
      <c r="CI39" s="32"/>
    </row>
    <row r="40" spans="1:87" x14ac:dyDescent="0.2">
      <c r="A40" s="50">
        <v>42982.842442129629</v>
      </c>
      <c r="B40" s="57">
        <f t="shared" si="6"/>
        <v>9.2019444445031695</v>
      </c>
      <c r="C40">
        <v>12.04</v>
      </c>
      <c r="D40">
        <v>1.42</v>
      </c>
      <c r="E40" s="32">
        <f t="shared" si="0"/>
        <v>0.21561455525134596</v>
      </c>
      <c r="F40" s="32">
        <f t="shared" si="1"/>
        <v>2.3980693789220242E-2</v>
      </c>
      <c r="G40" s="50"/>
      <c r="H40" s="50">
        <v>42982.847557870373</v>
      </c>
      <c r="I40" s="32">
        <f t="shared" si="7"/>
        <v>9.3247222223435529</v>
      </c>
      <c r="J40">
        <v>5358.23</v>
      </c>
      <c r="K40">
        <v>4982.22</v>
      </c>
      <c r="L40" s="32">
        <f t="shared" si="2"/>
        <v>292.75926562364174</v>
      </c>
      <c r="M40" s="32">
        <f t="shared" si="3"/>
        <v>256.70481183767242</v>
      </c>
      <c r="N40" s="50"/>
      <c r="O40" s="50">
        <v>42982.853252314817</v>
      </c>
      <c r="P40" s="32">
        <f t="shared" si="8"/>
        <v>9.4613888890016824</v>
      </c>
      <c r="Q40">
        <v>31.56</v>
      </c>
      <c r="R40">
        <v>29.85</v>
      </c>
      <c r="S40" s="32">
        <f t="shared" si="4"/>
        <v>0.31308360932205298</v>
      </c>
      <c r="T40" s="32">
        <f t="shared" si="5"/>
        <v>0.2792476223247668</v>
      </c>
      <c r="W40" s="50">
        <v>42982.845000000001</v>
      </c>
      <c r="X40" s="32">
        <f t="shared" si="9"/>
        <v>9.2633333334233612</v>
      </c>
      <c r="Y40">
        <v>0</v>
      </c>
      <c r="Z40">
        <v>0</v>
      </c>
      <c r="AA40" s="32">
        <f t="shared" si="10"/>
        <v>0</v>
      </c>
      <c r="AB40" s="32">
        <f t="shared" si="11"/>
        <v>0</v>
      </c>
      <c r="AD40" s="50">
        <v>42982.850115740737</v>
      </c>
      <c r="AE40" s="32">
        <f t="shared" si="12"/>
        <v>9.3861111110891216</v>
      </c>
      <c r="AF40">
        <v>127.04</v>
      </c>
      <c r="AG40">
        <v>98.02</v>
      </c>
      <c r="AH40" s="32">
        <f t="shared" si="13"/>
        <v>4.026187882714213</v>
      </c>
      <c r="AI40" s="32">
        <f t="shared" si="14"/>
        <v>4.6704114421401961</v>
      </c>
      <c r="AK40" s="50">
        <v>42982.855810185189</v>
      </c>
      <c r="AL40" s="32">
        <f t="shared" si="15"/>
        <v>9.5227777779218741</v>
      </c>
      <c r="AM40">
        <v>12.54</v>
      </c>
      <c r="AN40">
        <v>12.69</v>
      </c>
      <c r="AO40" s="32">
        <f t="shared" si="16"/>
        <v>0.11684237249646405</v>
      </c>
      <c r="AP40" s="32">
        <f t="shared" si="17"/>
        <v>0.17776708193045337</v>
      </c>
      <c r="AT40" s="50"/>
      <c r="AU40" s="57"/>
      <c r="AX40" s="32"/>
      <c r="AY40" s="32"/>
      <c r="AZ40" s="50"/>
      <c r="BA40" s="50"/>
      <c r="BB40" s="32"/>
      <c r="BE40" s="32"/>
      <c r="BF40" s="32"/>
      <c r="BG40" s="50"/>
      <c r="BH40" s="50"/>
      <c r="BI40" s="32"/>
      <c r="BL40" s="32"/>
      <c r="BM40" s="32"/>
      <c r="BP40" s="50"/>
      <c r="BQ40" s="32"/>
      <c r="BT40" s="32"/>
      <c r="BU40" s="32"/>
      <c r="BW40" s="50"/>
      <c r="BX40" s="32"/>
      <c r="CA40" s="32"/>
      <c r="CB40" s="32"/>
      <c r="CD40" s="50"/>
      <c r="CE40" s="32"/>
      <c r="CH40" s="32"/>
      <c r="CI40" s="32"/>
    </row>
    <row r="41" spans="1:87" x14ac:dyDescent="0.2">
      <c r="A41" s="50">
        <v>42982.858935185184</v>
      </c>
      <c r="B41" s="57">
        <f t="shared" si="6"/>
        <v>9.5977777778171003</v>
      </c>
      <c r="C41">
        <v>6.54</v>
      </c>
      <c r="D41">
        <v>1.42</v>
      </c>
      <c r="E41" s="32">
        <f t="shared" si="0"/>
        <v>0.11711953416476768</v>
      </c>
      <c r="F41" s="32">
        <f t="shared" si="1"/>
        <v>2.3980693789220242E-2</v>
      </c>
      <c r="H41" s="50">
        <v>42982.864062499997</v>
      </c>
      <c r="I41" s="32">
        <f t="shared" si="7"/>
        <v>9.7208333333255723</v>
      </c>
      <c r="J41">
        <v>5444.03</v>
      </c>
      <c r="K41">
        <v>4957.2</v>
      </c>
      <c r="L41" s="32">
        <f t="shared" si="2"/>
        <v>297.44714669453799</v>
      </c>
      <c r="M41" s="32">
        <f t="shared" si="3"/>
        <v>255.41567679502504</v>
      </c>
      <c r="O41" s="50">
        <v>42982.869745370372</v>
      </c>
      <c r="P41" s="32">
        <f t="shared" si="8"/>
        <v>9.8572222223156132</v>
      </c>
      <c r="Q41">
        <v>24.05</v>
      </c>
      <c r="R41">
        <v>28.58</v>
      </c>
      <c r="S41" s="32">
        <f t="shared" si="4"/>
        <v>0.23858240824446689</v>
      </c>
      <c r="T41" s="32">
        <f t="shared" si="5"/>
        <v>0.26736673521078169</v>
      </c>
      <c r="W41" s="50">
        <v>42982.861504629633</v>
      </c>
      <c r="X41" s="32">
        <f t="shared" si="9"/>
        <v>9.6594444445800036</v>
      </c>
      <c r="Y41">
        <v>4.04</v>
      </c>
      <c r="Z41">
        <v>2.36</v>
      </c>
      <c r="AA41" s="32">
        <f t="shared" si="10"/>
        <v>5.3552135122341533E-2</v>
      </c>
      <c r="AB41" s="32">
        <f t="shared" si="11"/>
        <v>4.7032094497678742E-2</v>
      </c>
      <c r="AD41" s="50">
        <v>42982.866620370369</v>
      </c>
      <c r="AE41" s="32">
        <f t="shared" si="12"/>
        <v>9.782222222245764</v>
      </c>
      <c r="AF41">
        <v>122.04</v>
      </c>
      <c r="AG41">
        <v>139.97</v>
      </c>
      <c r="AH41" s="32">
        <f t="shared" si="13"/>
        <v>3.8677264578592774</v>
      </c>
      <c r="AI41" s="32">
        <f t="shared" si="14"/>
        <v>6.6692255616849963</v>
      </c>
      <c r="AK41" s="50">
        <v>42982.872303240743</v>
      </c>
      <c r="AL41" s="32">
        <f t="shared" si="15"/>
        <v>9.9186111112358049</v>
      </c>
      <c r="AM41">
        <v>7.55</v>
      </c>
      <c r="AN41">
        <v>13.78</v>
      </c>
      <c r="AO41" s="32">
        <f t="shared" si="16"/>
        <v>7.034768041055052E-2</v>
      </c>
      <c r="AP41" s="32">
        <f t="shared" si="17"/>
        <v>0.19303627966916054</v>
      </c>
      <c r="AT41" s="50"/>
      <c r="AU41" s="57"/>
      <c r="AX41" s="32"/>
      <c r="AY41" s="32"/>
      <c r="BA41" s="50"/>
      <c r="BB41" s="32"/>
      <c r="BE41" s="32"/>
      <c r="BF41" s="32"/>
      <c r="BH41" s="50"/>
      <c r="BI41" s="32"/>
      <c r="BL41" s="32"/>
      <c r="BM41" s="32"/>
      <c r="BP41" s="50"/>
      <c r="BQ41" s="32"/>
      <c r="BT41" s="32"/>
      <c r="BU41" s="32"/>
      <c r="BW41" s="50"/>
      <c r="BX41" s="32"/>
      <c r="CA41" s="32"/>
      <c r="CB41" s="32"/>
      <c r="CD41" s="50"/>
      <c r="CE41" s="32"/>
      <c r="CH41" s="32"/>
      <c r="CI41" s="32"/>
    </row>
    <row r="42" spans="1:87" x14ac:dyDescent="0.2">
      <c r="A42" s="50">
        <v>42982.875428240739</v>
      </c>
      <c r="B42" s="57">
        <f t="shared" si="6"/>
        <v>9.9936111111310311</v>
      </c>
      <c r="C42">
        <v>5.52</v>
      </c>
      <c r="D42">
        <v>3.43</v>
      </c>
      <c r="E42" s="32">
        <f t="shared" si="0"/>
        <v>9.8853184799620422E-2</v>
      </c>
      <c r="F42" s="32">
        <f t="shared" si="1"/>
        <v>5.792519696973622E-2</v>
      </c>
      <c r="H42" s="50">
        <v>42982.880543981482</v>
      </c>
      <c r="I42" s="32">
        <f t="shared" si="7"/>
        <v>10.116388888971414</v>
      </c>
      <c r="J42">
        <v>5375.71</v>
      </c>
      <c r="K42">
        <v>5018.7</v>
      </c>
      <c r="L42" s="32">
        <f t="shared" si="2"/>
        <v>293.71432577654696</v>
      </c>
      <c r="M42" s="32">
        <f t="shared" si="3"/>
        <v>258.58441401016546</v>
      </c>
      <c r="O42" s="50">
        <v>42982.88622685185</v>
      </c>
      <c r="P42" s="32">
        <f t="shared" si="8"/>
        <v>10.252777777786832</v>
      </c>
      <c r="Q42">
        <v>38.54</v>
      </c>
      <c r="R42">
        <v>39.57</v>
      </c>
      <c r="S42" s="32">
        <f t="shared" si="4"/>
        <v>0.38232706917845127</v>
      </c>
      <c r="T42" s="32">
        <f t="shared" si="5"/>
        <v>0.37017850637825866</v>
      </c>
      <c r="W42" s="50">
        <v>42982.877986111111</v>
      </c>
      <c r="X42" s="32">
        <f t="shared" si="9"/>
        <v>10.055000000051223</v>
      </c>
      <c r="Y42">
        <v>4.05</v>
      </c>
      <c r="Z42">
        <v>0</v>
      </c>
      <c r="AA42" s="32">
        <f t="shared" si="10"/>
        <v>5.3684689912248312E-2</v>
      </c>
      <c r="AB42" s="32">
        <f t="shared" si="11"/>
        <v>0</v>
      </c>
      <c r="AD42" s="50">
        <v>42982.883113425924</v>
      </c>
      <c r="AE42" s="32">
        <f t="shared" si="12"/>
        <v>10.178055555559695</v>
      </c>
      <c r="AF42">
        <v>119.53</v>
      </c>
      <c r="AG42">
        <v>121.87</v>
      </c>
      <c r="AH42" s="32">
        <f t="shared" si="13"/>
        <v>3.7881788225820991</v>
      </c>
      <c r="AI42" s="32">
        <f t="shared" si="14"/>
        <v>5.8068051668396832</v>
      </c>
      <c r="AK42" s="50">
        <v>42982.888784722221</v>
      </c>
      <c r="AL42" s="32">
        <f t="shared" si="15"/>
        <v>10.314166666707024</v>
      </c>
      <c r="AM42">
        <v>8.5299999999999994</v>
      </c>
      <c r="AN42">
        <v>8.6300000000000008</v>
      </c>
      <c r="AO42" s="32">
        <f t="shared" si="16"/>
        <v>7.947890250357563E-2</v>
      </c>
      <c r="AP42" s="32">
        <f t="shared" si="17"/>
        <v>0.12089282246334221</v>
      </c>
      <c r="AT42" s="50"/>
      <c r="AU42" s="57"/>
      <c r="AX42" s="32"/>
      <c r="AY42" s="32"/>
      <c r="BA42" s="50"/>
      <c r="BB42" s="32"/>
      <c r="BE42" s="32"/>
      <c r="BF42" s="32"/>
      <c r="BH42" s="50"/>
      <c r="BI42" s="32"/>
      <c r="BL42" s="32"/>
      <c r="BM42" s="32"/>
      <c r="BP42" s="50"/>
      <c r="BQ42" s="32"/>
      <c r="BT42" s="32"/>
      <c r="BU42" s="32"/>
      <c r="BW42" s="50"/>
      <c r="BX42" s="32"/>
      <c r="CA42" s="32"/>
      <c r="CB42" s="32"/>
      <c r="CD42" s="50"/>
      <c r="CE42" s="32"/>
      <c r="CH42" s="32"/>
      <c r="CI42" s="32"/>
    </row>
    <row r="43" spans="1:87" x14ac:dyDescent="0.2">
      <c r="A43" s="50">
        <v>42982.891932870371</v>
      </c>
      <c r="B43" s="57">
        <f t="shared" si="6"/>
        <v>10.389722222287674</v>
      </c>
      <c r="C43">
        <v>9.52</v>
      </c>
      <c r="D43">
        <v>6.46</v>
      </c>
      <c r="E43" s="32">
        <f t="shared" si="0"/>
        <v>0.170485927408041</v>
      </c>
      <c r="F43" s="32">
        <f t="shared" si="1"/>
        <v>0.10909526892842449</v>
      </c>
      <c r="G43" s="50"/>
      <c r="H43" s="50">
        <v>42982.897048611114</v>
      </c>
      <c r="I43" s="32">
        <f t="shared" si="7"/>
        <v>10.512500000128057</v>
      </c>
      <c r="J43">
        <v>5492.06</v>
      </c>
      <c r="K43">
        <v>4908.99</v>
      </c>
      <c r="L43" s="32">
        <f t="shared" si="2"/>
        <v>300.07137662268661</v>
      </c>
      <c r="M43" s="32">
        <f t="shared" si="3"/>
        <v>252.93169596344913</v>
      </c>
      <c r="N43" s="50"/>
      <c r="O43" s="50">
        <v>42982.902719907404</v>
      </c>
      <c r="P43" s="32">
        <f t="shared" si="8"/>
        <v>10.648611111100763</v>
      </c>
      <c r="Q43">
        <v>35.04</v>
      </c>
      <c r="R43">
        <v>24.75</v>
      </c>
      <c r="S43" s="32">
        <f t="shared" si="4"/>
        <v>0.34760613658570139</v>
      </c>
      <c r="T43" s="32">
        <f t="shared" si="5"/>
        <v>0.23153697328435438</v>
      </c>
      <c r="W43" s="50">
        <v>42982.894490740742</v>
      </c>
      <c r="X43" s="32">
        <f t="shared" si="9"/>
        <v>10.451111111207865</v>
      </c>
      <c r="Y43">
        <v>2.5299999999999998</v>
      </c>
      <c r="Z43">
        <v>2.57</v>
      </c>
      <c r="AA43" s="32">
        <f t="shared" si="10"/>
        <v>3.353636184641684E-2</v>
      </c>
      <c r="AB43" s="32">
        <f t="shared" si="11"/>
        <v>5.1217153753828126E-2</v>
      </c>
      <c r="AD43" s="50">
        <v>42982.899606481478</v>
      </c>
      <c r="AE43" s="32">
        <f t="shared" si="12"/>
        <v>10.573888888873626</v>
      </c>
      <c r="AF43">
        <v>124.02</v>
      </c>
      <c r="AG43">
        <v>131.41</v>
      </c>
      <c r="AH43" s="32">
        <f t="shared" si="13"/>
        <v>3.9304771821018321</v>
      </c>
      <c r="AI43" s="32">
        <f t="shared" si="14"/>
        <v>6.2613626567194771</v>
      </c>
      <c r="AK43" s="50">
        <v>42982.905277777776</v>
      </c>
      <c r="AL43" s="32">
        <f t="shared" si="15"/>
        <v>10.710000000020955</v>
      </c>
      <c r="AM43">
        <v>15.54</v>
      </c>
      <c r="AN43">
        <v>12.68</v>
      </c>
      <c r="AO43" s="32">
        <f t="shared" si="16"/>
        <v>0.14479509318939804</v>
      </c>
      <c r="AP43" s="32">
        <f t="shared" si="17"/>
        <v>0.17762699754752945</v>
      </c>
      <c r="AT43" s="50"/>
      <c r="AU43" s="57"/>
      <c r="AX43" s="32"/>
      <c r="AY43" s="32"/>
      <c r="AZ43" s="50"/>
      <c r="BA43" s="50"/>
      <c r="BB43" s="32"/>
      <c r="BE43" s="32"/>
      <c r="BF43" s="32"/>
      <c r="BG43" s="50"/>
      <c r="BH43" s="50"/>
      <c r="BI43" s="32"/>
      <c r="BL43" s="32"/>
      <c r="BM43" s="32"/>
      <c r="BP43" s="50"/>
      <c r="BQ43" s="32"/>
      <c r="BT43" s="32"/>
      <c r="BU43" s="32"/>
      <c r="BW43" s="50"/>
      <c r="BX43" s="32"/>
      <c r="CA43" s="32"/>
      <c r="CB43" s="32"/>
      <c r="CD43" s="50"/>
      <c r="CE43" s="32"/>
      <c r="CH43" s="32"/>
      <c r="CI43" s="32"/>
    </row>
    <row r="44" spans="1:87" x14ac:dyDescent="0.2">
      <c r="A44" s="50">
        <v>42982.908414351848</v>
      </c>
      <c r="B44" s="57">
        <f t="shared" si="6"/>
        <v>10.785277777758893</v>
      </c>
      <c r="C44">
        <v>21.52</v>
      </c>
      <c r="D44">
        <v>7.47</v>
      </c>
      <c r="E44" s="32">
        <f t="shared" si="0"/>
        <v>0.38538415523330283</v>
      </c>
      <c r="F44" s="32">
        <f t="shared" si="1"/>
        <v>0.12615195958132058</v>
      </c>
      <c r="H44" s="50">
        <v>42982.913530092592</v>
      </c>
      <c r="I44" s="32">
        <f t="shared" si="7"/>
        <v>10.908055555599276</v>
      </c>
      <c r="J44">
        <v>5379.17</v>
      </c>
      <c r="K44">
        <v>5019.07</v>
      </c>
      <c r="L44" s="32">
        <f t="shared" si="2"/>
        <v>293.90337086402133</v>
      </c>
      <c r="M44" s="32">
        <f t="shared" si="3"/>
        <v>258.60347795763863</v>
      </c>
      <c r="O44" s="50">
        <v>42982.919212962966</v>
      </c>
      <c r="P44" s="32">
        <f t="shared" si="8"/>
        <v>11.044444444589317</v>
      </c>
      <c r="Q44">
        <v>37.049999999999997</v>
      </c>
      <c r="R44">
        <v>34.96</v>
      </c>
      <c r="S44" s="32">
        <f t="shared" si="4"/>
        <v>0.36754587216039492</v>
      </c>
      <c r="T44" s="32">
        <f t="shared" si="5"/>
        <v>0.32705182165741531</v>
      </c>
      <c r="W44" s="50">
        <v>42982.91097222222</v>
      </c>
      <c r="X44" s="32">
        <f t="shared" si="9"/>
        <v>10.846666666679084</v>
      </c>
      <c r="Y44">
        <v>4.53</v>
      </c>
      <c r="Z44">
        <v>0.43</v>
      </c>
      <c r="AA44" s="32">
        <f t="shared" si="10"/>
        <v>6.0047319827774046E-2</v>
      </c>
      <c r="AB44" s="32">
        <f t="shared" si="11"/>
        <v>8.5694070483058726E-3</v>
      </c>
      <c r="AD44" s="50">
        <v>42982.916087962964</v>
      </c>
      <c r="AE44" s="32">
        <f t="shared" si="12"/>
        <v>10.969444444519468</v>
      </c>
      <c r="AF44">
        <v>130.04</v>
      </c>
      <c r="AG44">
        <v>134.01</v>
      </c>
      <c r="AH44" s="32">
        <f t="shared" si="13"/>
        <v>4.1212647376271745</v>
      </c>
      <c r="AI44" s="32">
        <f t="shared" si="14"/>
        <v>6.3852462493491906</v>
      </c>
      <c r="AK44" s="50">
        <v>42982.921770833331</v>
      </c>
      <c r="AL44" s="32">
        <f t="shared" si="15"/>
        <v>11.105833333334886</v>
      </c>
      <c r="AM44">
        <v>3.54</v>
      </c>
      <c r="AN44">
        <v>16.48</v>
      </c>
      <c r="AO44" s="32">
        <f t="shared" si="16"/>
        <v>3.2984210417662099E-2</v>
      </c>
      <c r="AP44" s="32">
        <f t="shared" si="17"/>
        <v>0.2308590630586187</v>
      </c>
      <c r="AT44" s="50"/>
      <c r="AU44" s="57"/>
      <c r="AX44" s="32"/>
      <c r="AY44" s="32"/>
      <c r="BA44" s="50"/>
      <c r="BB44" s="32"/>
      <c r="BE44" s="32"/>
      <c r="BF44" s="32"/>
      <c r="BH44" s="50"/>
      <c r="BI44" s="32"/>
      <c r="BL44" s="32"/>
      <c r="BM44" s="32"/>
      <c r="BP44" s="50"/>
      <c r="BQ44" s="32"/>
      <c r="BT44" s="32"/>
      <c r="BU44" s="32"/>
      <c r="BW44" s="50"/>
      <c r="BX44" s="32"/>
      <c r="CA44" s="32"/>
      <c r="CB44" s="32"/>
      <c r="CD44" s="50"/>
      <c r="CE44" s="32"/>
      <c r="CH44" s="32"/>
      <c r="CI44" s="32"/>
    </row>
    <row r="45" spans="1:87" x14ac:dyDescent="0.2">
      <c r="A45" s="50">
        <v>42982.924895833334</v>
      </c>
      <c r="B45" s="57">
        <f t="shared" si="6"/>
        <v>11.180833333404735</v>
      </c>
      <c r="C45">
        <v>26.04</v>
      </c>
      <c r="D45">
        <v>0.41</v>
      </c>
      <c r="E45" s="32">
        <f t="shared" si="0"/>
        <v>0.46632915438081807</v>
      </c>
      <c r="F45" s="32">
        <f t="shared" si="1"/>
        <v>6.924003136324154E-3</v>
      </c>
      <c r="H45" s="50">
        <v>42982.930023148147</v>
      </c>
      <c r="I45" s="32">
        <f t="shared" si="7"/>
        <v>11.303888888913207</v>
      </c>
      <c r="J45">
        <v>5516.58</v>
      </c>
      <c r="K45">
        <v>5101.0600000000004</v>
      </c>
      <c r="L45" s="32">
        <f t="shared" si="2"/>
        <v>301.41108342756274</v>
      </c>
      <c r="M45" s="32">
        <f t="shared" si="3"/>
        <v>262.82794566933563</v>
      </c>
      <c r="O45" s="50">
        <v>42982.935706018521</v>
      </c>
      <c r="P45" s="32">
        <f t="shared" si="8"/>
        <v>11.440277777903248</v>
      </c>
      <c r="Q45">
        <v>37.549999999999997</v>
      </c>
      <c r="R45">
        <v>26.84</v>
      </c>
      <c r="S45" s="32">
        <f t="shared" si="4"/>
        <v>0.37250600538793061</v>
      </c>
      <c r="T45" s="32">
        <f t="shared" si="5"/>
        <v>0.25108898436169985</v>
      </c>
      <c r="W45" s="50">
        <v>42982.927453703705</v>
      </c>
      <c r="X45" s="32">
        <f t="shared" si="9"/>
        <v>11.242222222324926</v>
      </c>
      <c r="Y45">
        <v>0</v>
      </c>
      <c r="Z45">
        <v>5.77</v>
      </c>
      <c r="AA45" s="32">
        <f t="shared" si="10"/>
        <v>0</v>
      </c>
      <c r="AB45" s="32">
        <f t="shared" si="11"/>
        <v>0.11498948527610439</v>
      </c>
      <c r="AD45" s="50">
        <v>42982.932581018518</v>
      </c>
      <c r="AE45" s="32">
        <f t="shared" si="12"/>
        <v>11.365277777833398</v>
      </c>
      <c r="AF45">
        <v>122.04</v>
      </c>
      <c r="AG45">
        <v>124.26</v>
      </c>
      <c r="AH45" s="32">
        <f t="shared" si="13"/>
        <v>3.8677264578592774</v>
      </c>
      <c r="AI45" s="32">
        <f t="shared" si="14"/>
        <v>5.9206827769877659</v>
      </c>
      <c r="AK45" s="50">
        <v>42982.938263888886</v>
      </c>
      <c r="AL45" s="32">
        <f t="shared" si="15"/>
        <v>11.501666666648816</v>
      </c>
      <c r="AM45">
        <v>7.54</v>
      </c>
      <c r="AN45">
        <v>18.079999999999998</v>
      </c>
      <c r="AO45" s="32">
        <f t="shared" si="16"/>
        <v>7.0254504674907417E-2</v>
      </c>
      <c r="AP45" s="32">
        <f t="shared" si="17"/>
        <v>0.25327256432644574</v>
      </c>
      <c r="AT45" s="50"/>
      <c r="AU45" s="57"/>
      <c r="AX45" s="32"/>
      <c r="AY45" s="32"/>
      <c r="BA45" s="50"/>
      <c r="BB45" s="32"/>
      <c r="BE45" s="32"/>
      <c r="BF45" s="32"/>
      <c r="BH45" s="50"/>
      <c r="BI45" s="32"/>
      <c r="BL45" s="32"/>
      <c r="BM45" s="32"/>
      <c r="BP45" s="50"/>
      <c r="BQ45" s="32"/>
      <c r="BT45" s="32"/>
      <c r="BU45" s="32"/>
      <c r="BW45" s="50"/>
      <c r="BX45" s="32"/>
      <c r="CA45" s="32"/>
      <c r="CB45" s="32"/>
      <c r="CD45" s="50"/>
      <c r="CE45" s="32"/>
      <c r="CH45" s="32"/>
      <c r="CI45" s="32"/>
    </row>
    <row r="46" spans="1:87" x14ac:dyDescent="0.2">
      <c r="A46" s="50">
        <v>42982.941388888888</v>
      </c>
      <c r="B46" s="57">
        <f t="shared" si="6"/>
        <v>11.576666666718666</v>
      </c>
      <c r="C46">
        <v>2.5299999999999998</v>
      </c>
      <c r="D46">
        <v>0.41</v>
      </c>
      <c r="E46" s="32">
        <f t="shared" si="0"/>
        <v>4.5307709699826018E-2</v>
      </c>
      <c r="F46" s="32">
        <f t="shared" si="1"/>
        <v>6.924003136324154E-3</v>
      </c>
      <c r="G46" s="50"/>
      <c r="H46" s="50">
        <v>42982.946516203701</v>
      </c>
      <c r="I46" s="32">
        <f t="shared" si="7"/>
        <v>11.699722222227138</v>
      </c>
      <c r="J46">
        <v>5277.63</v>
      </c>
      <c r="K46">
        <v>4902.99</v>
      </c>
      <c r="L46" s="32">
        <f t="shared" si="2"/>
        <v>288.35549855704227</v>
      </c>
      <c r="M46" s="32">
        <f t="shared" si="3"/>
        <v>252.62255086928909</v>
      </c>
      <c r="N46" s="50"/>
      <c r="O46" s="50">
        <v>42982.952187499999</v>
      </c>
      <c r="P46" s="32">
        <f t="shared" si="8"/>
        <v>11.835833333374467</v>
      </c>
      <c r="Q46">
        <v>20.54</v>
      </c>
      <c r="R46">
        <v>36.24</v>
      </c>
      <c r="S46" s="32">
        <f t="shared" si="4"/>
        <v>0.20376227298716629</v>
      </c>
      <c r="T46" s="32">
        <f t="shared" si="5"/>
        <v>0.33902625906363643</v>
      </c>
      <c r="W46" s="50">
        <v>42982.94394675926</v>
      </c>
      <c r="X46" s="32">
        <f t="shared" si="9"/>
        <v>11.638055555638857</v>
      </c>
      <c r="Y46">
        <v>0</v>
      </c>
      <c r="Z46">
        <v>0</v>
      </c>
      <c r="AA46" s="32">
        <f t="shared" si="10"/>
        <v>0</v>
      </c>
      <c r="AB46" s="32">
        <f t="shared" si="11"/>
        <v>0</v>
      </c>
      <c r="AD46" s="50">
        <v>42982.949074074073</v>
      </c>
      <c r="AE46" s="32">
        <f t="shared" si="12"/>
        <v>11.761111111147329</v>
      </c>
      <c r="AF46">
        <v>122.5</v>
      </c>
      <c r="AG46">
        <v>111.1</v>
      </c>
      <c r="AH46" s="32">
        <f t="shared" si="13"/>
        <v>3.8823049089459314</v>
      </c>
      <c r="AI46" s="32">
        <f t="shared" si="14"/>
        <v>5.2936412081389079</v>
      </c>
      <c r="AK46" s="50">
        <v>42982.954756944448</v>
      </c>
      <c r="AL46" s="32">
        <f t="shared" si="15"/>
        <v>11.89750000013737</v>
      </c>
      <c r="AM46">
        <v>7.54</v>
      </c>
      <c r="AN46">
        <v>13.78</v>
      </c>
      <c r="AO46" s="32">
        <f t="shared" si="16"/>
        <v>7.0254504674907417E-2</v>
      </c>
      <c r="AP46" s="32">
        <f t="shared" si="17"/>
        <v>0.19303627966916054</v>
      </c>
      <c r="AT46" s="50"/>
      <c r="AU46" s="57"/>
      <c r="AX46" s="32"/>
      <c r="AY46" s="32"/>
      <c r="AZ46" s="50"/>
      <c r="BA46" s="50"/>
      <c r="BB46" s="32"/>
      <c r="BE46" s="32"/>
      <c r="BF46" s="32"/>
      <c r="BG46" s="50"/>
      <c r="BH46" s="50"/>
      <c r="BI46" s="32"/>
      <c r="BL46" s="32"/>
      <c r="BM46" s="32"/>
      <c r="BP46" s="50"/>
      <c r="BQ46" s="32"/>
      <c r="BT46" s="32"/>
      <c r="BU46" s="32"/>
      <c r="BW46" s="50"/>
      <c r="BX46" s="32"/>
      <c r="CA46" s="32"/>
      <c r="CB46" s="32"/>
      <c r="CD46" s="50"/>
      <c r="CE46" s="32"/>
      <c r="CH46" s="32"/>
      <c r="CI46" s="32"/>
    </row>
    <row r="47" spans="1:87" x14ac:dyDescent="0.2">
      <c r="A47" s="50">
        <v>42982.957905092589</v>
      </c>
      <c r="B47" s="57">
        <f t="shared" si="6"/>
        <v>11.973055555543397</v>
      </c>
      <c r="C47">
        <v>11.52</v>
      </c>
      <c r="D47">
        <v>1.41</v>
      </c>
      <c r="E47" s="32">
        <f t="shared" si="0"/>
        <v>0.20630229871225131</v>
      </c>
      <c r="F47" s="32">
        <f t="shared" si="1"/>
        <v>2.3811815663944042E-2</v>
      </c>
      <c r="H47" s="50">
        <v>42982.96303240741</v>
      </c>
      <c r="I47" s="32">
        <f t="shared" si="7"/>
        <v>12.096111111226492</v>
      </c>
      <c r="J47">
        <v>5544.31</v>
      </c>
      <c r="K47">
        <v>4994</v>
      </c>
      <c r="L47" s="32">
        <f t="shared" si="2"/>
        <v>302.92617599278367</v>
      </c>
      <c r="M47" s="32">
        <f t="shared" si="3"/>
        <v>257.31176670587325</v>
      </c>
      <c r="O47" s="50">
        <v>42982.968715277777</v>
      </c>
      <c r="P47" s="32">
        <f t="shared" si="8"/>
        <v>12.23250000004191</v>
      </c>
      <c r="Q47">
        <v>31.54</v>
      </c>
      <c r="R47">
        <v>31.14</v>
      </c>
      <c r="S47" s="32">
        <f t="shared" si="4"/>
        <v>0.31288520399295155</v>
      </c>
      <c r="T47" s="32">
        <f t="shared" si="5"/>
        <v>0.29131561002322404</v>
      </c>
      <c r="W47" s="50">
        <v>42982.960462962961</v>
      </c>
      <c r="X47" s="32">
        <f t="shared" si="9"/>
        <v>12.034444444463588</v>
      </c>
      <c r="Y47">
        <v>0</v>
      </c>
      <c r="Z47">
        <v>0</v>
      </c>
      <c r="AA47" s="32">
        <f t="shared" si="10"/>
        <v>0</v>
      </c>
      <c r="AB47" s="32">
        <f t="shared" si="11"/>
        <v>0</v>
      </c>
      <c r="AD47" s="50">
        <v>42982.965590277781</v>
      </c>
      <c r="AE47" s="32">
        <f t="shared" si="12"/>
        <v>12.157500000146683</v>
      </c>
      <c r="AF47">
        <v>147.47999999999999</v>
      </c>
      <c r="AG47">
        <v>112.52</v>
      </c>
      <c r="AH47" s="32">
        <f t="shared" si="13"/>
        <v>4.6739781875211905</v>
      </c>
      <c r="AI47" s="32">
        <f t="shared" si="14"/>
        <v>5.361300708728983</v>
      </c>
      <c r="AK47" s="50">
        <v>42982.971273148149</v>
      </c>
      <c r="AL47" s="32">
        <f t="shared" si="15"/>
        <v>12.293888888962101</v>
      </c>
      <c r="AM47">
        <v>21.54</v>
      </c>
      <c r="AN47">
        <v>7.29</v>
      </c>
      <c r="AO47" s="32">
        <f t="shared" si="16"/>
        <v>0.20070053457526599</v>
      </c>
      <c r="AP47" s="32">
        <f t="shared" si="17"/>
        <v>0.10212151515153703</v>
      </c>
      <c r="AT47" s="50"/>
      <c r="AU47" s="57"/>
      <c r="AX47" s="32"/>
      <c r="AY47" s="32"/>
      <c r="BA47" s="50"/>
      <c r="BB47" s="32"/>
      <c r="BE47" s="32"/>
      <c r="BF47" s="32"/>
      <c r="BH47" s="50"/>
      <c r="BI47" s="32"/>
      <c r="BL47" s="32"/>
      <c r="BM47" s="32"/>
      <c r="BP47" s="50"/>
      <c r="BQ47" s="32"/>
      <c r="BT47" s="32"/>
      <c r="BU47" s="32"/>
      <c r="BW47" s="50"/>
      <c r="BX47" s="32"/>
      <c r="CA47" s="32"/>
      <c r="CB47" s="32"/>
      <c r="CD47" s="50"/>
      <c r="CE47" s="32"/>
      <c r="CH47" s="32"/>
      <c r="CI47" s="32"/>
    </row>
    <row r="48" spans="1:87" x14ac:dyDescent="0.2">
      <c r="A48" s="50">
        <v>42982.974398148152</v>
      </c>
      <c r="B48" s="57">
        <f t="shared" si="6"/>
        <v>12.36888888903195</v>
      </c>
      <c r="C48">
        <v>6.56</v>
      </c>
      <c r="D48">
        <v>2.4300000000000002</v>
      </c>
      <c r="E48" s="32">
        <f t="shared" si="0"/>
        <v>0.11747769787780976</v>
      </c>
      <c r="F48" s="32">
        <f t="shared" si="1"/>
        <v>4.1037384442116333E-2</v>
      </c>
      <c r="H48" s="50">
        <v>42982.979525462964</v>
      </c>
      <c r="I48" s="32">
        <f t="shared" si="7"/>
        <v>12.491944444540422</v>
      </c>
      <c r="J48">
        <v>5564.03</v>
      </c>
      <c r="K48">
        <v>5099.7700000000004</v>
      </c>
      <c r="L48" s="32">
        <f t="shared" si="2"/>
        <v>304.00362371677051</v>
      </c>
      <c r="M48" s="32">
        <f t="shared" si="3"/>
        <v>262.76147947409123</v>
      </c>
      <c r="O48" s="50">
        <v>42982.985196759262</v>
      </c>
      <c r="P48" s="32">
        <f t="shared" si="8"/>
        <v>12.628055555687752</v>
      </c>
      <c r="Q48">
        <v>35.54</v>
      </c>
      <c r="R48">
        <v>23.24</v>
      </c>
      <c r="S48" s="32">
        <f t="shared" si="4"/>
        <v>0.35256626981323713</v>
      </c>
      <c r="T48" s="32">
        <f t="shared" si="5"/>
        <v>0.21741087915670285</v>
      </c>
      <c r="W48" s="50">
        <v>42982.976956018516</v>
      </c>
      <c r="X48" s="32">
        <f t="shared" si="9"/>
        <v>12.430277777777519</v>
      </c>
      <c r="Y48">
        <v>0</v>
      </c>
      <c r="Z48">
        <v>0</v>
      </c>
      <c r="AA48" s="32">
        <f t="shared" si="10"/>
        <v>0</v>
      </c>
      <c r="AB48" s="32">
        <f t="shared" si="11"/>
        <v>0</v>
      </c>
      <c r="AD48" s="50">
        <v>42982.982083333336</v>
      </c>
      <c r="AE48" s="32">
        <f t="shared" si="12"/>
        <v>12.553333333460614</v>
      </c>
      <c r="AF48">
        <v>107.02</v>
      </c>
      <c r="AG48">
        <v>137.58000000000001</v>
      </c>
      <c r="AH48" s="32">
        <f t="shared" si="13"/>
        <v>3.3917083375950492</v>
      </c>
      <c r="AI48" s="32">
        <f t="shared" si="14"/>
        <v>6.5553479515369135</v>
      </c>
      <c r="AK48" s="50">
        <v>42982.987754629627</v>
      </c>
      <c r="AL48" s="32">
        <f t="shared" si="15"/>
        <v>12.68944444443332</v>
      </c>
      <c r="AM48">
        <v>8.5399999999999991</v>
      </c>
      <c r="AN48">
        <v>7.29</v>
      </c>
      <c r="AO48" s="32">
        <f t="shared" si="16"/>
        <v>7.9572078239218733E-2</v>
      </c>
      <c r="AP48" s="32">
        <f t="shared" si="17"/>
        <v>0.10212151515153703</v>
      </c>
      <c r="AT48" s="50"/>
      <c r="AU48" s="57"/>
      <c r="AX48" s="32"/>
      <c r="AY48" s="32"/>
      <c r="BA48" s="50"/>
      <c r="BB48" s="32"/>
      <c r="BE48" s="32"/>
      <c r="BF48" s="32"/>
      <c r="BH48" s="50"/>
      <c r="BI48" s="32"/>
      <c r="BL48" s="32"/>
      <c r="BM48" s="32"/>
      <c r="BP48" s="50"/>
      <c r="BQ48" s="32"/>
      <c r="BT48" s="32"/>
      <c r="BU48" s="32"/>
      <c r="BW48" s="50"/>
      <c r="BX48" s="32"/>
      <c r="CA48" s="32"/>
      <c r="CB48" s="32"/>
      <c r="CD48" s="50"/>
      <c r="CE48" s="32"/>
      <c r="CH48" s="32"/>
      <c r="CI48" s="32"/>
    </row>
    <row r="49" spans="1:87" x14ac:dyDescent="0.2">
      <c r="A49" s="50">
        <v>42982.990891203706</v>
      </c>
      <c r="B49" s="57">
        <f t="shared" si="6"/>
        <v>12.764722222345881</v>
      </c>
      <c r="C49">
        <v>27.52</v>
      </c>
      <c r="D49">
        <v>9.49</v>
      </c>
      <c r="E49" s="32">
        <f t="shared" si="0"/>
        <v>0.49283326914593367</v>
      </c>
      <c r="F49" s="32">
        <f t="shared" si="1"/>
        <v>0.16026534088711275</v>
      </c>
      <c r="G49" s="50"/>
      <c r="H49" s="50">
        <v>42982.996006944442</v>
      </c>
      <c r="I49" s="32">
        <f t="shared" si="7"/>
        <v>12.887500000011642</v>
      </c>
      <c r="J49">
        <v>5433.06</v>
      </c>
      <c r="K49">
        <v>4986.2700000000004</v>
      </c>
      <c r="L49" s="32">
        <f t="shared" si="2"/>
        <v>296.84777542008896</v>
      </c>
      <c r="M49" s="32">
        <f t="shared" si="3"/>
        <v>256.91348477623046</v>
      </c>
      <c r="N49" s="50"/>
      <c r="O49" s="50">
        <v>42983.001701388886</v>
      </c>
      <c r="P49" s="32">
        <f t="shared" si="8"/>
        <v>13.024166666669771</v>
      </c>
      <c r="Q49">
        <v>41.06</v>
      </c>
      <c r="R49">
        <v>28.59</v>
      </c>
      <c r="S49" s="32">
        <f t="shared" si="4"/>
        <v>0.40732614064523121</v>
      </c>
      <c r="T49" s="32">
        <f t="shared" si="5"/>
        <v>0.26746028550301781</v>
      </c>
      <c r="W49" s="50">
        <v>42982.993449074071</v>
      </c>
      <c r="X49" s="32">
        <f t="shared" si="9"/>
        <v>12.82611111109145</v>
      </c>
      <c r="Y49">
        <v>4.53</v>
      </c>
      <c r="Z49">
        <v>0</v>
      </c>
      <c r="AA49" s="32">
        <f t="shared" si="10"/>
        <v>6.0047319827774046E-2</v>
      </c>
      <c r="AB49" s="32">
        <f t="shared" si="11"/>
        <v>0</v>
      </c>
      <c r="AD49" s="50">
        <v>42982.998564814814</v>
      </c>
      <c r="AE49" s="32">
        <f t="shared" si="12"/>
        <v>12.948888888931833</v>
      </c>
      <c r="AF49">
        <v>140.02000000000001</v>
      </c>
      <c r="AG49">
        <v>128.04</v>
      </c>
      <c r="AH49" s="32">
        <f t="shared" si="13"/>
        <v>4.4375537416376272</v>
      </c>
      <c r="AI49" s="32">
        <f t="shared" si="14"/>
        <v>6.1007904616571187</v>
      </c>
      <c r="AK49" s="50">
        <v>42983.004259259258</v>
      </c>
      <c r="AL49" s="32">
        <f t="shared" si="15"/>
        <v>13.085555555589963</v>
      </c>
      <c r="AM49">
        <v>13.54</v>
      </c>
      <c r="AN49">
        <v>3.25</v>
      </c>
      <c r="AO49" s="32">
        <f t="shared" si="16"/>
        <v>0.12615994606077538</v>
      </c>
      <c r="AP49" s="32">
        <f t="shared" si="17"/>
        <v>4.5527424450273711E-2</v>
      </c>
      <c r="AT49" s="50"/>
      <c r="AU49" s="57"/>
      <c r="AX49" s="32"/>
      <c r="AY49" s="32"/>
      <c r="AZ49" s="50"/>
      <c r="BA49" s="50"/>
      <c r="BB49" s="32"/>
      <c r="BE49" s="32"/>
      <c r="BF49" s="32"/>
      <c r="BG49" s="50"/>
      <c r="BH49" s="50"/>
      <c r="BI49" s="32"/>
      <c r="BL49" s="32"/>
      <c r="BM49" s="32"/>
      <c r="BP49" s="50"/>
      <c r="BQ49" s="32"/>
      <c r="BT49" s="32"/>
      <c r="BU49" s="32"/>
      <c r="BW49" s="50"/>
      <c r="BX49" s="32"/>
      <c r="CA49" s="32"/>
      <c r="CB49" s="32"/>
      <c r="CD49" s="50"/>
      <c r="CE49" s="32"/>
      <c r="CH49" s="32"/>
      <c r="CI49" s="32"/>
    </row>
    <row r="50" spans="1:87" x14ac:dyDescent="0.2">
      <c r="A50" s="50">
        <v>42983.007395833331</v>
      </c>
      <c r="B50" s="57">
        <f t="shared" si="6"/>
        <v>13.160833333327901</v>
      </c>
      <c r="C50">
        <v>14.03</v>
      </c>
      <c r="D50">
        <v>0.41</v>
      </c>
      <c r="E50" s="32">
        <f t="shared" si="0"/>
        <v>0.25125184469903522</v>
      </c>
      <c r="F50" s="32">
        <f t="shared" si="1"/>
        <v>6.924003136324154E-3</v>
      </c>
      <c r="H50" s="50">
        <v>42983.012511574074</v>
      </c>
      <c r="I50" s="32">
        <f t="shared" si="7"/>
        <v>13.283611111168284</v>
      </c>
      <c r="J50">
        <v>5433.59</v>
      </c>
      <c r="K50">
        <v>5066.13</v>
      </c>
      <c r="L50" s="32">
        <f t="shared" si="2"/>
        <v>296.8767331936038</v>
      </c>
      <c r="M50" s="32">
        <f t="shared" si="3"/>
        <v>261.02820597950057</v>
      </c>
      <c r="O50" s="50">
        <v>42983.018194444441</v>
      </c>
      <c r="P50" s="32">
        <f t="shared" si="8"/>
        <v>13.419999999983702</v>
      </c>
      <c r="Q50">
        <v>25.54</v>
      </c>
      <c r="R50">
        <v>31.13</v>
      </c>
      <c r="S50" s="32">
        <f t="shared" si="4"/>
        <v>0.25336360526252327</v>
      </c>
      <c r="T50" s="32">
        <f t="shared" si="5"/>
        <v>0.29122205973098791</v>
      </c>
      <c r="W50" s="50">
        <v>42983.009953703702</v>
      </c>
      <c r="X50" s="32">
        <f t="shared" si="9"/>
        <v>13.222222222248092</v>
      </c>
      <c r="Y50">
        <v>0</v>
      </c>
      <c r="Z50">
        <v>0</v>
      </c>
      <c r="AA50" s="32">
        <f t="shared" si="10"/>
        <v>0</v>
      </c>
      <c r="AB50" s="32">
        <f t="shared" si="11"/>
        <v>0</v>
      </c>
      <c r="AD50" s="50">
        <v>42983.015069444446</v>
      </c>
      <c r="AE50" s="32">
        <f t="shared" si="12"/>
        <v>13.345000000088476</v>
      </c>
      <c r="AF50">
        <v>140.47999999999999</v>
      </c>
      <c r="AG50">
        <v>107.75</v>
      </c>
      <c r="AH50" s="32">
        <f t="shared" si="13"/>
        <v>4.4521321927242807</v>
      </c>
      <c r="AI50" s="32">
        <f t="shared" si="14"/>
        <v>5.1340219637890856</v>
      </c>
      <c r="AK50" s="50">
        <v>42983.020752314813</v>
      </c>
      <c r="AL50" s="32">
        <f t="shared" si="15"/>
        <v>13.481388888903894</v>
      </c>
      <c r="AM50">
        <v>12.54</v>
      </c>
      <c r="AN50">
        <v>8.64</v>
      </c>
      <c r="AO50" s="32">
        <f t="shared" si="16"/>
        <v>0.11684237249646405</v>
      </c>
      <c r="AP50" s="32">
        <f t="shared" si="17"/>
        <v>0.12103290684626614</v>
      </c>
      <c r="AT50" s="50"/>
      <c r="AU50" s="57"/>
      <c r="AX50" s="32"/>
      <c r="AY50" s="32"/>
      <c r="BA50" s="50"/>
      <c r="BB50" s="32"/>
      <c r="BE50" s="32"/>
      <c r="BF50" s="32"/>
      <c r="BH50" s="50"/>
      <c r="BI50" s="32"/>
      <c r="BL50" s="32"/>
      <c r="BM50" s="32"/>
      <c r="BP50" s="50"/>
      <c r="BQ50" s="32"/>
      <c r="BT50" s="32"/>
      <c r="BU50" s="32"/>
      <c r="BW50" s="50"/>
      <c r="BX50" s="32"/>
      <c r="CA50" s="32"/>
      <c r="CB50" s="32"/>
      <c r="CD50" s="50"/>
      <c r="CE50" s="32"/>
      <c r="CH50" s="32"/>
      <c r="CI50" s="32"/>
    </row>
    <row r="51" spans="1:87" x14ac:dyDescent="0.2">
      <c r="A51" s="50">
        <v>42983.023877314816</v>
      </c>
      <c r="B51" s="57">
        <f t="shared" si="6"/>
        <v>13.556388888973743</v>
      </c>
      <c r="C51">
        <v>15.55</v>
      </c>
      <c r="D51">
        <v>0.02</v>
      </c>
      <c r="E51" s="32">
        <f t="shared" si="0"/>
        <v>0.27847228689023507</v>
      </c>
      <c r="F51" s="32">
        <f t="shared" si="1"/>
        <v>3.3775625055239782E-4</v>
      </c>
      <c r="H51" s="50">
        <v>42983.029004629629</v>
      </c>
      <c r="I51" s="32">
        <f t="shared" si="7"/>
        <v>13.679444444482215</v>
      </c>
      <c r="J51">
        <v>5454.3</v>
      </c>
      <c r="K51">
        <v>5087.54</v>
      </c>
      <c r="L51" s="32">
        <f t="shared" si="2"/>
        <v>298.00827185302404</v>
      </c>
      <c r="M51" s="32">
        <f t="shared" si="3"/>
        <v>262.13133872382832</v>
      </c>
      <c r="O51" s="50">
        <v>42983.034687500003</v>
      </c>
      <c r="P51" s="32">
        <f t="shared" si="8"/>
        <v>13.815833333472256</v>
      </c>
      <c r="Q51">
        <v>40.54</v>
      </c>
      <c r="R51">
        <v>32.409999999999997</v>
      </c>
      <c r="S51" s="32">
        <f t="shared" si="4"/>
        <v>0.40216760208859409</v>
      </c>
      <c r="T51" s="32">
        <f t="shared" si="5"/>
        <v>0.30319649713720909</v>
      </c>
      <c r="W51" s="50">
        <v>42983.026446759257</v>
      </c>
      <c r="X51" s="32">
        <f t="shared" si="9"/>
        <v>13.618055555562023</v>
      </c>
      <c r="Y51">
        <v>9.0399999999999991</v>
      </c>
      <c r="Z51">
        <v>0</v>
      </c>
      <c r="AA51" s="32">
        <f t="shared" si="10"/>
        <v>0.11982953007573449</v>
      </c>
      <c r="AB51" s="32">
        <f t="shared" si="11"/>
        <v>0</v>
      </c>
      <c r="AD51" s="50">
        <v>42983.0315625</v>
      </c>
      <c r="AE51" s="32">
        <f t="shared" si="12"/>
        <v>13.740833333402406</v>
      </c>
      <c r="AF51">
        <v>121.05</v>
      </c>
      <c r="AG51">
        <v>143.55000000000001</v>
      </c>
      <c r="AH51" s="32">
        <f t="shared" si="13"/>
        <v>3.8363510957379994</v>
      </c>
      <c r="AI51" s="32">
        <f t="shared" si="14"/>
        <v>6.8398037392289863</v>
      </c>
      <c r="AK51" s="50">
        <v>42983.037245370368</v>
      </c>
      <c r="AL51" s="32">
        <f t="shared" si="15"/>
        <v>13.877222222217824</v>
      </c>
      <c r="AM51">
        <v>11.53</v>
      </c>
      <c r="AN51">
        <v>8.3800000000000008</v>
      </c>
      <c r="AO51" s="32">
        <f t="shared" si="16"/>
        <v>0.1074316231965096</v>
      </c>
      <c r="AP51" s="32">
        <f t="shared" si="17"/>
        <v>0.11739071289024423</v>
      </c>
      <c r="AT51" s="50"/>
      <c r="AU51" s="57"/>
      <c r="AX51" s="32"/>
      <c r="AY51" s="32"/>
      <c r="BA51" s="50"/>
      <c r="BB51" s="32"/>
      <c r="BE51" s="32"/>
      <c r="BF51" s="32"/>
      <c r="BH51" s="50"/>
      <c r="BI51" s="32"/>
      <c r="BL51" s="32"/>
      <c r="BM51" s="32"/>
      <c r="BP51" s="50"/>
      <c r="BQ51" s="32"/>
      <c r="BT51" s="32"/>
      <c r="BU51" s="32"/>
      <c r="BW51" s="50"/>
      <c r="BX51" s="32"/>
      <c r="CA51" s="32"/>
      <c r="CB51" s="32"/>
      <c r="CD51" s="50"/>
      <c r="CE51" s="32"/>
      <c r="CH51" s="32"/>
      <c r="CI51" s="32"/>
    </row>
    <row r="52" spans="1:87" x14ac:dyDescent="0.2">
      <c r="A52" s="50">
        <v>42983.040381944447</v>
      </c>
      <c r="B52" s="57">
        <f t="shared" si="6"/>
        <v>13.952500000130385</v>
      </c>
      <c r="C52">
        <v>18.54</v>
      </c>
      <c r="D52">
        <v>6.46</v>
      </c>
      <c r="E52" s="32">
        <f t="shared" si="0"/>
        <v>0.33201776199002941</v>
      </c>
      <c r="F52" s="32">
        <f t="shared" si="1"/>
        <v>0.10909526892842449</v>
      </c>
      <c r="G52" s="50"/>
      <c r="H52" s="50">
        <v>42983.04550925926</v>
      </c>
      <c r="I52" s="32">
        <f t="shared" si="7"/>
        <v>14.075555555638857</v>
      </c>
      <c r="J52">
        <v>5478.51</v>
      </c>
      <c r="K52">
        <v>4912.0200000000004</v>
      </c>
      <c r="L52" s="32">
        <f t="shared" si="2"/>
        <v>299.33104109225951</v>
      </c>
      <c r="M52" s="32">
        <f t="shared" si="3"/>
        <v>253.08781423599996</v>
      </c>
      <c r="N52" s="50"/>
      <c r="O52" s="50">
        <v>42983.051203703704</v>
      </c>
      <c r="P52" s="32">
        <f t="shared" si="8"/>
        <v>14.212222222296987</v>
      </c>
      <c r="Q52">
        <v>32.54</v>
      </c>
      <c r="R52">
        <v>34.97</v>
      </c>
      <c r="S52" s="32">
        <f t="shared" si="4"/>
        <v>0.32280547044802299</v>
      </c>
      <c r="T52" s="32">
        <f t="shared" si="5"/>
        <v>0.32714537194965138</v>
      </c>
      <c r="W52" s="50">
        <v>42983.042951388888</v>
      </c>
      <c r="X52" s="32">
        <f t="shared" si="9"/>
        <v>14.014166666718666</v>
      </c>
      <c r="Y52">
        <v>0</v>
      </c>
      <c r="Z52">
        <v>0</v>
      </c>
      <c r="AA52" s="32">
        <f t="shared" si="10"/>
        <v>0</v>
      </c>
      <c r="AB52" s="32">
        <f t="shared" si="11"/>
        <v>0</v>
      </c>
      <c r="AD52" s="50">
        <v>42983.048067129632</v>
      </c>
      <c r="AE52" s="32">
        <f t="shared" si="12"/>
        <v>14.136944444559049</v>
      </c>
      <c r="AF52">
        <v>107.99</v>
      </c>
      <c r="AG52">
        <v>110.13</v>
      </c>
      <c r="AH52" s="32">
        <f t="shared" si="13"/>
        <v>3.4224498540169068</v>
      </c>
      <c r="AI52" s="32">
        <f t="shared" si="14"/>
        <v>5.2474230985809003</v>
      </c>
      <c r="AK52" s="50">
        <v>42983.053761574076</v>
      </c>
      <c r="AL52" s="32">
        <f t="shared" si="15"/>
        <v>14.273611111217178</v>
      </c>
      <c r="AM52">
        <v>13.53</v>
      </c>
      <c r="AN52">
        <v>12.68</v>
      </c>
      <c r="AO52" s="32">
        <f t="shared" si="16"/>
        <v>0.12606677032513228</v>
      </c>
      <c r="AP52" s="32">
        <f t="shared" si="17"/>
        <v>0.17762699754752945</v>
      </c>
      <c r="AT52" s="50"/>
      <c r="AU52" s="57"/>
      <c r="AX52" s="32"/>
      <c r="AY52" s="32"/>
      <c r="AZ52" s="50"/>
      <c r="BA52" s="50"/>
      <c r="BB52" s="32"/>
      <c r="BE52" s="32"/>
      <c r="BF52" s="32"/>
      <c r="BG52" s="50"/>
      <c r="BH52" s="50"/>
      <c r="BI52" s="32"/>
      <c r="BL52" s="32"/>
      <c r="BM52" s="32"/>
      <c r="BP52" s="50"/>
      <c r="BQ52" s="32"/>
      <c r="BT52" s="32"/>
      <c r="BU52" s="32"/>
      <c r="BW52" s="50"/>
      <c r="BX52" s="32"/>
      <c r="CA52" s="32"/>
      <c r="CB52" s="32"/>
      <c r="CD52" s="50"/>
      <c r="CE52" s="32"/>
      <c r="CH52" s="32"/>
      <c r="CI52" s="32"/>
    </row>
    <row r="53" spans="1:87" x14ac:dyDescent="0.2">
      <c r="A53" s="50">
        <v>42983.056886574072</v>
      </c>
      <c r="B53" s="57">
        <f t="shared" si="6"/>
        <v>14.348611111112405</v>
      </c>
      <c r="C53">
        <v>14.04</v>
      </c>
      <c r="D53">
        <v>0</v>
      </c>
      <c r="E53" s="32">
        <f t="shared" ref="E53:E71" si="18">(C53/$B$5)/$C$18</f>
        <v>0.25143092655555627</v>
      </c>
      <c r="F53" s="32">
        <f t="shared" ref="F53:F71" si="19">(D53/$C$5)/$C$18</f>
        <v>0</v>
      </c>
      <c r="H53" s="50">
        <v>42983.062013888892</v>
      </c>
      <c r="I53" s="32">
        <f t="shared" si="7"/>
        <v>14.4716666667955</v>
      </c>
      <c r="J53">
        <v>5397.59</v>
      </c>
      <c r="K53">
        <v>5100.82</v>
      </c>
      <c r="L53" s="32">
        <f t="shared" ref="L53:L70" si="20">(J53/$B$5)/$J$18</f>
        <v>294.90979008693404</v>
      </c>
      <c r="M53" s="32">
        <f t="shared" ref="M53:M70" si="21">(K53/$C$5)/$J$18</f>
        <v>262.81557986556919</v>
      </c>
      <c r="O53" s="50">
        <v>42983.067696759259</v>
      </c>
      <c r="P53" s="32">
        <f t="shared" si="8"/>
        <v>14.608055555610918</v>
      </c>
      <c r="Q53">
        <v>20.54</v>
      </c>
      <c r="R53">
        <v>24.76</v>
      </c>
      <c r="S53" s="32">
        <f t="shared" ref="S53:S70" si="22">(Q53/$B$5)/$Q$18</f>
        <v>0.20376227298716629</v>
      </c>
      <c r="T53" s="32">
        <f t="shared" ref="T53:T70" si="23">(R53/$C$5)/$Q$18</f>
        <v>0.23163052357659047</v>
      </c>
      <c r="W53" s="50">
        <v>42983.059444444443</v>
      </c>
      <c r="X53" s="32">
        <f t="shared" si="9"/>
        <v>14.410000000032596</v>
      </c>
      <c r="Y53">
        <v>0</v>
      </c>
      <c r="Z53">
        <v>0</v>
      </c>
      <c r="AA53" s="32">
        <f t="shared" si="10"/>
        <v>0</v>
      </c>
      <c r="AB53" s="32">
        <f t="shared" si="11"/>
        <v>0</v>
      </c>
      <c r="AD53" s="50">
        <v>42983.064571759256</v>
      </c>
      <c r="AE53" s="32">
        <f t="shared" si="12"/>
        <v>14.533055555541068</v>
      </c>
      <c r="AF53">
        <v>144.99</v>
      </c>
      <c r="AG53">
        <v>110.13</v>
      </c>
      <c r="AH53" s="32">
        <f t="shared" si="13"/>
        <v>4.5950643979434327</v>
      </c>
      <c r="AI53" s="32">
        <f t="shared" si="14"/>
        <v>5.2474230985809003</v>
      </c>
      <c r="AK53" s="50">
        <v>42983.070254629631</v>
      </c>
      <c r="AL53" s="32">
        <f t="shared" si="15"/>
        <v>14.669444444531109</v>
      </c>
      <c r="AM53">
        <v>0</v>
      </c>
      <c r="AN53">
        <v>7.29</v>
      </c>
      <c r="AO53" s="32">
        <f t="shared" si="16"/>
        <v>0</v>
      </c>
      <c r="AP53" s="32">
        <f t="shared" si="17"/>
        <v>0.10212151515153703</v>
      </c>
      <c r="AT53" s="50"/>
      <c r="AU53" s="57"/>
      <c r="AX53" s="32"/>
      <c r="AY53" s="32"/>
      <c r="BA53" s="50"/>
      <c r="BB53" s="32"/>
      <c r="BE53" s="32"/>
      <c r="BF53" s="32"/>
      <c r="BH53" s="50"/>
      <c r="BI53" s="32"/>
      <c r="BL53" s="32"/>
      <c r="BM53" s="32"/>
      <c r="BP53" s="50"/>
      <c r="BQ53" s="32"/>
      <c r="BT53" s="32"/>
      <c r="BU53" s="32"/>
      <c r="BW53" s="50"/>
      <c r="BX53" s="32"/>
      <c r="CA53" s="32"/>
      <c r="CB53" s="32"/>
      <c r="CD53" s="50"/>
      <c r="CE53" s="32"/>
      <c r="CH53" s="32"/>
      <c r="CI53" s="32"/>
    </row>
    <row r="54" spans="1:87" x14ac:dyDescent="0.2">
      <c r="A54" s="50">
        <v>42983.073391203703</v>
      </c>
      <c r="B54" s="57">
        <f t="shared" si="6"/>
        <v>14.744722222269047</v>
      </c>
      <c r="C54">
        <v>14.53</v>
      </c>
      <c r="D54">
        <v>3.44</v>
      </c>
      <c r="E54" s="32">
        <f t="shared" si="18"/>
        <v>0.2602059375250878</v>
      </c>
      <c r="F54" s="32">
        <f t="shared" si="19"/>
        <v>5.8094075095012424E-2</v>
      </c>
      <c r="H54" s="50">
        <v>42983.078518518516</v>
      </c>
      <c r="I54" s="32">
        <f t="shared" si="7"/>
        <v>14.867777777777519</v>
      </c>
      <c r="J54">
        <v>5424.61</v>
      </c>
      <c r="K54">
        <v>4917.7299999999996</v>
      </c>
      <c r="L54" s="32">
        <f t="shared" si="20"/>
        <v>296.3860901631067</v>
      </c>
      <c r="M54" s="32">
        <f t="shared" si="21"/>
        <v>253.38201731727557</v>
      </c>
      <c r="O54" s="50">
        <v>42983.084178240744</v>
      </c>
      <c r="P54" s="32">
        <f t="shared" si="8"/>
        <v>15.00361111125676</v>
      </c>
      <c r="Q54">
        <v>27.54</v>
      </c>
      <c r="R54">
        <v>20.92</v>
      </c>
      <c r="S54" s="32">
        <f t="shared" si="22"/>
        <v>0.27320413817266603</v>
      </c>
      <c r="T54" s="32">
        <f t="shared" si="23"/>
        <v>0.19570721135792701</v>
      </c>
      <c r="W54" s="50">
        <v>42983.075949074075</v>
      </c>
      <c r="X54" s="32">
        <f t="shared" si="9"/>
        <v>14.806111111189239</v>
      </c>
      <c r="Y54">
        <v>0</v>
      </c>
      <c r="Z54">
        <v>0.43</v>
      </c>
      <c r="AA54" s="32">
        <f t="shared" si="10"/>
        <v>0</v>
      </c>
      <c r="AB54" s="32">
        <f t="shared" si="11"/>
        <v>8.5694070483058726E-3</v>
      </c>
      <c r="AD54" s="50">
        <v>42983.081076388888</v>
      </c>
      <c r="AE54" s="32">
        <f t="shared" si="12"/>
        <v>14.929166666697711</v>
      </c>
      <c r="AF54">
        <v>110.02</v>
      </c>
      <c r="AG54">
        <v>133.79</v>
      </c>
      <c r="AH54" s="32">
        <f t="shared" si="13"/>
        <v>3.4867851925080111</v>
      </c>
      <c r="AI54" s="32">
        <f t="shared" si="14"/>
        <v>6.3747637915112918</v>
      </c>
      <c r="AK54" s="50">
        <v>42983.086747685185</v>
      </c>
      <c r="AL54" s="32">
        <f t="shared" si="15"/>
        <v>15.06527777784504</v>
      </c>
      <c r="AM54">
        <v>7.53</v>
      </c>
      <c r="AN54">
        <v>7.28</v>
      </c>
      <c r="AO54" s="32">
        <f t="shared" si="16"/>
        <v>7.01613289392643E-2</v>
      </c>
      <c r="AP54" s="32">
        <f t="shared" si="17"/>
        <v>0.10198143076861312</v>
      </c>
      <c r="AT54" s="50"/>
      <c r="AU54" s="57"/>
      <c r="AX54" s="32"/>
      <c r="AY54" s="32"/>
      <c r="BA54" s="50"/>
      <c r="BB54" s="32"/>
      <c r="BE54" s="32"/>
      <c r="BF54" s="32"/>
      <c r="BH54" s="50"/>
      <c r="BI54" s="32"/>
      <c r="BL54" s="32"/>
      <c r="BM54" s="32"/>
      <c r="BP54" s="50"/>
      <c r="BQ54" s="32"/>
      <c r="BT54" s="32"/>
      <c r="BU54" s="32"/>
      <c r="BW54" s="50"/>
      <c r="BX54" s="32"/>
      <c r="CA54" s="32"/>
      <c r="CB54" s="32"/>
      <c r="CD54" s="50"/>
      <c r="CE54" s="32"/>
      <c r="CH54" s="32"/>
      <c r="CI54" s="32"/>
    </row>
    <row r="55" spans="1:87" x14ac:dyDescent="0.2">
      <c r="A55" s="50">
        <v>42983.089872685188</v>
      </c>
      <c r="B55" s="57">
        <f t="shared" si="6"/>
        <v>15.140277777914889</v>
      </c>
      <c r="C55">
        <v>9.5299999999999994</v>
      </c>
      <c r="D55">
        <v>2.4300000000000002</v>
      </c>
      <c r="E55" s="32">
        <f t="shared" si="18"/>
        <v>0.17066500926456207</v>
      </c>
      <c r="F55" s="32">
        <f t="shared" si="19"/>
        <v>4.1037384442116333E-2</v>
      </c>
      <c r="G55" s="50"/>
      <c r="H55" s="50">
        <v>42983.094988425924</v>
      </c>
      <c r="I55" s="32">
        <f t="shared" si="7"/>
        <v>15.26305555558065</v>
      </c>
      <c r="J55">
        <v>5364.02</v>
      </c>
      <c r="K55">
        <v>4917.6000000000004</v>
      </c>
      <c r="L55" s="32">
        <f t="shared" si="20"/>
        <v>293.0756156399645</v>
      </c>
      <c r="M55" s="32">
        <f t="shared" si="21"/>
        <v>253.37531917356878</v>
      </c>
      <c r="N55" s="50"/>
      <c r="O55" s="50">
        <v>42983.100671296299</v>
      </c>
      <c r="P55" s="32">
        <f t="shared" si="8"/>
        <v>15.39944444457069</v>
      </c>
      <c r="Q55">
        <v>30.54</v>
      </c>
      <c r="R55">
        <v>37.51</v>
      </c>
      <c r="S55" s="32">
        <f t="shared" si="22"/>
        <v>0.30296493753788023</v>
      </c>
      <c r="T55" s="32">
        <f t="shared" si="23"/>
        <v>0.35090714617762148</v>
      </c>
      <c r="W55" s="50">
        <v>42983.092430555553</v>
      </c>
      <c r="X55" s="32">
        <f t="shared" si="9"/>
        <v>15.201666666660458</v>
      </c>
      <c r="Y55">
        <v>0</v>
      </c>
      <c r="Z55">
        <v>0</v>
      </c>
      <c r="AA55" s="32">
        <f t="shared" si="10"/>
        <v>0</v>
      </c>
      <c r="AB55" s="32">
        <f t="shared" si="11"/>
        <v>0</v>
      </c>
      <c r="AD55" s="50">
        <v>42983.097557870373</v>
      </c>
      <c r="AE55" s="32">
        <f t="shared" si="12"/>
        <v>15.324722222343553</v>
      </c>
      <c r="AF55">
        <v>100.53</v>
      </c>
      <c r="AG55">
        <v>111.87</v>
      </c>
      <c r="AH55" s="32">
        <f t="shared" si="13"/>
        <v>3.1860254081333426</v>
      </c>
      <c r="AI55" s="32">
        <f t="shared" si="14"/>
        <v>5.3303298105715546</v>
      </c>
      <c r="AK55" s="50">
        <v>42983.103229166663</v>
      </c>
      <c r="AL55" s="32">
        <f t="shared" si="15"/>
        <v>15.460833333316259</v>
      </c>
      <c r="AM55">
        <v>0.54</v>
      </c>
      <c r="AN55">
        <v>4.59</v>
      </c>
      <c r="AO55" s="32">
        <f t="shared" si="16"/>
        <v>5.031489724728117E-3</v>
      </c>
      <c r="AP55" s="32">
        <f t="shared" si="17"/>
        <v>6.429873176207887E-2</v>
      </c>
      <c r="AT55" s="50"/>
      <c r="AU55" s="57"/>
      <c r="AX55" s="32"/>
      <c r="AY55" s="32"/>
      <c r="AZ55" s="50"/>
      <c r="BA55" s="50"/>
      <c r="BB55" s="32"/>
      <c r="BE55" s="32"/>
      <c r="BF55" s="32"/>
      <c r="BG55" s="50"/>
      <c r="BH55" s="50"/>
      <c r="BI55" s="32"/>
      <c r="BL55" s="32"/>
      <c r="BM55" s="32"/>
      <c r="BP55" s="50"/>
      <c r="BQ55" s="32"/>
      <c r="BT55" s="32"/>
      <c r="BU55" s="32"/>
      <c r="BW55" s="50"/>
      <c r="BX55" s="32"/>
      <c r="CA55" s="32"/>
      <c r="CB55" s="32"/>
      <c r="CD55" s="50"/>
      <c r="CE55" s="32"/>
      <c r="CH55" s="32"/>
      <c r="CI55" s="32"/>
    </row>
    <row r="56" spans="1:87" x14ac:dyDescent="0.2">
      <c r="A56" s="50">
        <v>42983.106354166666</v>
      </c>
      <c r="B56" s="57">
        <f t="shared" si="6"/>
        <v>15.535833333386108</v>
      </c>
      <c r="C56">
        <v>3.53</v>
      </c>
      <c r="D56">
        <v>6.28</v>
      </c>
      <c r="E56" s="32">
        <f t="shared" si="18"/>
        <v>6.3215895351931173E-2</v>
      </c>
      <c r="F56" s="32">
        <f t="shared" si="19"/>
        <v>0.10605546267345292</v>
      </c>
      <c r="H56" s="50">
        <v>42983.111481481479</v>
      </c>
      <c r="I56" s="32">
        <f t="shared" si="7"/>
        <v>15.65888888889458</v>
      </c>
      <c r="J56">
        <v>5404.12</v>
      </c>
      <c r="K56">
        <v>5015.0600000000004</v>
      </c>
      <c r="L56" s="32">
        <f t="shared" si="20"/>
        <v>295.26657171156052</v>
      </c>
      <c r="M56" s="32">
        <f t="shared" si="21"/>
        <v>258.39686598637502</v>
      </c>
      <c r="O56" s="50">
        <v>42983.117164351854</v>
      </c>
      <c r="P56" s="32">
        <f t="shared" si="8"/>
        <v>15.795277777884621</v>
      </c>
      <c r="Q56">
        <v>33.520000000000003</v>
      </c>
      <c r="R56">
        <v>36.770000000000003</v>
      </c>
      <c r="S56" s="32">
        <f t="shared" si="22"/>
        <v>0.33252733157399295</v>
      </c>
      <c r="T56" s="32">
        <f t="shared" si="23"/>
        <v>0.34398442455214989</v>
      </c>
      <c r="W56" s="50">
        <v>42983.108923611115</v>
      </c>
      <c r="X56" s="32">
        <f t="shared" si="9"/>
        <v>15.597500000149012</v>
      </c>
      <c r="Y56">
        <v>2.54</v>
      </c>
      <c r="Z56">
        <v>0</v>
      </c>
      <c r="AA56" s="32">
        <f t="shared" si="10"/>
        <v>3.3668916636323633E-2</v>
      </c>
      <c r="AB56" s="32">
        <f t="shared" si="11"/>
        <v>0</v>
      </c>
      <c r="AD56" s="50">
        <v>42983.114039351851</v>
      </c>
      <c r="AE56" s="32">
        <f t="shared" si="12"/>
        <v>15.720277777814772</v>
      </c>
      <c r="AF56">
        <v>113.04</v>
      </c>
      <c r="AG56">
        <v>103.01</v>
      </c>
      <c r="AH56" s="32">
        <f t="shared" si="13"/>
        <v>3.5824958931203925</v>
      </c>
      <c r="AI56" s="32">
        <f t="shared" si="14"/>
        <v>4.9081726449179923</v>
      </c>
      <c r="AK56" s="50">
        <v>42983.119722222225</v>
      </c>
      <c r="AL56" s="32">
        <f t="shared" si="15"/>
        <v>15.856666666804813</v>
      </c>
      <c r="AM56">
        <v>3.08</v>
      </c>
      <c r="AN56">
        <v>15.38</v>
      </c>
      <c r="AO56" s="32">
        <f t="shared" si="16"/>
        <v>2.8698126578078891E-2</v>
      </c>
      <c r="AP56" s="32">
        <f t="shared" si="17"/>
        <v>0.21544978093698761</v>
      </c>
      <c r="AT56" s="50"/>
      <c r="AU56" s="57"/>
      <c r="AX56" s="32"/>
      <c r="AY56" s="32"/>
      <c r="BA56" s="50"/>
      <c r="BB56" s="32"/>
      <c r="BE56" s="32"/>
      <c r="BF56" s="32"/>
      <c r="BH56" s="50"/>
      <c r="BI56" s="32"/>
      <c r="BL56" s="32"/>
      <c r="BM56" s="32"/>
      <c r="BP56" s="50"/>
      <c r="BQ56" s="32"/>
      <c r="BT56" s="32"/>
      <c r="BU56" s="32"/>
      <c r="BW56" s="50"/>
      <c r="BX56" s="32"/>
      <c r="CA56" s="32"/>
      <c r="CB56" s="32"/>
      <c r="CD56" s="50"/>
      <c r="CE56" s="32"/>
      <c r="CH56" s="32"/>
      <c r="CI56" s="32"/>
    </row>
    <row r="57" spans="1:87" x14ac:dyDescent="0.2">
      <c r="A57" s="50">
        <v>42983.122847222221</v>
      </c>
      <c r="B57" s="57">
        <f t="shared" si="6"/>
        <v>15.931666666700039</v>
      </c>
      <c r="C57">
        <v>10.52</v>
      </c>
      <c r="D57">
        <v>1.41</v>
      </c>
      <c r="E57" s="32">
        <f t="shared" si="18"/>
        <v>0.18839411306014617</v>
      </c>
      <c r="F57" s="32">
        <f t="shared" si="19"/>
        <v>2.3811815663944042E-2</v>
      </c>
      <c r="H57" s="50">
        <v>42983.127974537034</v>
      </c>
      <c r="I57" s="32">
        <f t="shared" si="7"/>
        <v>16.054722222208511</v>
      </c>
      <c r="J57">
        <v>5398.47</v>
      </c>
      <c r="K57">
        <v>4839.2299999999996</v>
      </c>
      <c r="L57" s="32">
        <f t="shared" si="20"/>
        <v>294.95787091843039</v>
      </c>
      <c r="M57" s="32">
        <f t="shared" si="21"/>
        <v>249.33736900201501</v>
      </c>
      <c r="O57" s="50">
        <v>42983.133645833332</v>
      </c>
      <c r="P57" s="32">
        <f t="shared" si="8"/>
        <v>16.19083333335584</v>
      </c>
      <c r="Q57">
        <v>29.52</v>
      </c>
      <c r="R57">
        <v>20.92</v>
      </c>
      <c r="S57" s="32">
        <f t="shared" si="22"/>
        <v>0.29284626575370737</v>
      </c>
      <c r="T57" s="32">
        <f t="shared" si="23"/>
        <v>0.19570721135792701</v>
      </c>
      <c r="W57" s="50">
        <v>42983.125416666669</v>
      </c>
      <c r="X57" s="32">
        <f t="shared" si="9"/>
        <v>15.993333333462942</v>
      </c>
      <c r="Y57">
        <v>2.0299999999999998</v>
      </c>
      <c r="Z57">
        <v>0</v>
      </c>
      <c r="AA57" s="32">
        <f t="shared" si="10"/>
        <v>2.6908622351077546E-2</v>
      </c>
      <c r="AB57" s="32">
        <f t="shared" si="11"/>
        <v>0</v>
      </c>
      <c r="AD57" s="50">
        <v>42983.130532407406</v>
      </c>
      <c r="AE57" s="32">
        <f t="shared" si="12"/>
        <v>16.116111111128703</v>
      </c>
      <c r="AF57">
        <v>126.54</v>
      </c>
      <c r="AG57">
        <v>114.48</v>
      </c>
      <c r="AH57" s="32">
        <f t="shared" si="13"/>
        <v>4.0103417402287196</v>
      </c>
      <c r="AI57" s="32">
        <f t="shared" si="14"/>
        <v>5.4546898785575362</v>
      </c>
      <c r="AK57" s="50">
        <v>42983.13621527778</v>
      </c>
      <c r="AL57" s="32">
        <f t="shared" si="15"/>
        <v>16.252500000118744</v>
      </c>
      <c r="AM57">
        <v>13.54</v>
      </c>
      <c r="AN57">
        <v>12.68</v>
      </c>
      <c r="AO57" s="32">
        <f t="shared" si="16"/>
        <v>0.12615994606077538</v>
      </c>
      <c r="AP57" s="32">
        <f t="shared" si="17"/>
        <v>0.17762699754752945</v>
      </c>
      <c r="AT57" s="50"/>
      <c r="AU57" s="57"/>
      <c r="AX57" s="32"/>
      <c r="AY57" s="32"/>
      <c r="BA57" s="50"/>
      <c r="BB57" s="32"/>
      <c r="BE57" s="32"/>
      <c r="BF57" s="32"/>
      <c r="BH57" s="50"/>
      <c r="BI57" s="32"/>
      <c r="BL57" s="32"/>
      <c r="BM57" s="32"/>
      <c r="BP57" s="50"/>
      <c r="BQ57" s="32"/>
      <c r="BT57" s="32"/>
      <c r="BU57" s="32"/>
      <c r="BW57" s="50"/>
      <c r="BX57" s="32"/>
      <c r="CA57" s="32"/>
      <c r="CB57" s="32"/>
      <c r="CD57" s="50"/>
      <c r="CE57" s="32"/>
      <c r="CH57" s="32"/>
      <c r="CI57" s="32"/>
    </row>
    <row r="58" spans="1:87" x14ac:dyDescent="0.2">
      <c r="A58" s="50">
        <v>42983.139340277776</v>
      </c>
      <c r="B58" s="57">
        <f t="shared" si="6"/>
        <v>16.32750000001397</v>
      </c>
      <c r="C58">
        <v>17.52</v>
      </c>
      <c r="D58">
        <v>0</v>
      </c>
      <c r="E58" s="32">
        <f t="shared" si="18"/>
        <v>0.31375141262488215</v>
      </c>
      <c r="F58" s="32">
        <f t="shared" si="19"/>
        <v>0</v>
      </c>
      <c r="G58" s="50"/>
      <c r="H58" s="50">
        <v>42983.144467592596</v>
      </c>
      <c r="I58" s="32">
        <f t="shared" si="7"/>
        <v>16.450555555697065</v>
      </c>
      <c r="J58">
        <v>5409.67</v>
      </c>
      <c r="K58">
        <v>4839.74</v>
      </c>
      <c r="L58" s="32">
        <f t="shared" si="20"/>
        <v>295.56980877383876</v>
      </c>
      <c r="M58" s="32">
        <f t="shared" si="21"/>
        <v>249.36364633501867</v>
      </c>
      <c r="N58" s="50"/>
      <c r="O58" s="50">
        <v>42983.150138888886</v>
      </c>
      <c r="P58" s="32">
        <f t="shared" si="8"/>
        <v>16.586666666669771</v>
      </c>
      <c r="Q58">
        <v>38.049999999999997</v>
      </c>
      <c r="R58">
        <v>20.93</v>
      </c>
      <c r="S58" s="32">
        <f t="shared" si="22"/>
        <v>0.3774661386154663</v>
      </c>
      <c r="T58" s="32">
        <f t="shared" si="23"/>
        <v>0.19580076165016311</v>
      </c>
      <c r="W58" s="50">
        <v>42983.141898148147</v>
      </c>
      <c r="X58" s="32">
        <f t="shared" si="9"/>
        <v>16.388888888934162</v>
      </c>
      <c r="Y58">
        <v>0</v>
      </c>
      <c r="Z58">
        <v>0</v>
      </c>
      <c r="AA58" s="32">
        <f t="shared" si="10"/>
        <v>0</v>
      </c>
      <c r="AB58" s="32">
        <f t="shared" si="11"/>
        <v>0</v>
      </c>
      <c r="AD58" s="50">
        <v>42983.14702546296</v>
      </c>
      <c r="AE58" s="32">
        <f t="shared" si="12"/>
        <v>16.511944444442634</v>
      </c>
      <c r="AF58">
        <v>111.02</v>
      </c>
      <c r="AG58">
        <v>112.55</v>
      </c>
      <c r="AH58" s="32">
        <f t="shared" si="13"/>
        <v>3.518477477478998</v>
      </c>
      <c r="AI58" s="32">
        <f t="shared" si="14"/>
        <v>5.3627301347977872</v>
      </c>
      <c r="AK58" s="50">
        <v>42983.152708333335</v>
      </c>
      <c r="AL58" s="32">
        <f t="shared" si="15"/>
        <v>16.648333333432674</v>
      </c>
      <c r="AM58">
        <v>8.5299999999999994</v>
      </c>
      <c r="AN58">
        <v>12.68</v>
      </c>
      <c r="AO58" s="32">
        <f t="shared" si="16"/>
        <v>7.947890250357563E-2</v>
      </c>
      <c r="AP58" s="32">
        <f t="shared" si="17"/>
        <v>0.17762699754752945</v>
      </c>
      <c r="AT58" s="50"/>
      <c r="AU58" s="57"/>
      <c r="AX58" s="32"/>
      <c r="AY58" s="32"/>
      <c r="AZ58" s="50"/>
      <c r="BA58" s="50"/>
      <c r="BB58" s="32"/>
      <c r="BE58" s="32"/>
      <c r="BF58" s="32"/>
      <c r="BG58" s="50"/>
      <c r="BH58" s="50"/>
      <c r="BI58" s="32"/>
      <c r="BL58" s="32"/>
      <c r="BM58" s="32"/>
      <c r="BP58" s="50"/>
      <c r="BQ58" s="32"/>
      <c r="BT58" s="32"/>
      <c r="BU58" s="32"/>
      <c r="BW58" s="50"/>
      <c r="BX58" s="32"/>
      <c r="CA58" s="32"/>
      <c r="CB58" s="32"/>
      <c r="CD58" s="50"/>
      <c r="CE58" s="32"/>
      <c r="CH58" s="32"/>
      <c r="CI58" s="32"/>
    </row>
    <row r="59" spans="1:87" x14ac:dyDescent="0.2">
      <c r="A59" s="50">
        <v>42983.155844907407</v>
      </c>
      <c r="B59" s="57">
        <f t="shared" si="6"/>
        <v>16.723611111170612</v>
      </c>
      <c r="C59">
        <v>12.03</v>
      </c>
      <c r="D59">
        <v>7.48</v>
      </c>
      <c r="E59" s="32">
        <f t="shared" si="18"/>
        <v>0.21543547339482491</v>
      </c>
      <c r="F59" s="32">
        <f t="shared" si="19"/>
        <v>0.12632083770659677</v>
      </c>
      <c r="H59" s="50">
        <v>42983.16097222222</v>
      </c>
      <c r="I59" s="32">
        <f t="shared" si="7"/>
        <v>16.846666666679084</v>
      </c>
      <c r="J59">
        <v>5230.95</v>
      </c>
      <c r="K59">
        <v>4999.05</v>
      </c>
      <c r="L59" s="32">
        <f t="shared" si="20"/>
        <v>285.8050289953938</v>
      </c>
      <c r="M59" s="32">
        <f t="shared" si="21"/>
        <v>257.57196382679132</v>
      </c>
      <c r="O59" s="50">
        <v>42983.166643518518</v>
      </c>
      <c r="P59" s="32">
        <f t="shared" si="8"/>
        <v>16.982777777826414</v>
      </c>
      <c r="Q59">
        <v>43.54</v>
      </c>
      <c r="R59">
        <v>28.59</v>
      </c>
      <c r="S59" s="32">
        <f t="shared" si="22"/>
        <v>0.43192840145380823</v>
      </c>
      <c r="T59" s="32">
        <f t="shared" si="23"/>
        <v>0.26746028550301781</v>
      </c>
      <c r="W59" s="50">
        <v>42983.158402777779</v>
      </c>
      <c r="X59" s="32">
        <f t="shared" si="9"/>
        <v>16.785000000090804</v>
      </c>
      <c r="Y59">
        <v>0</v>
      </c>
      <c r="Z59">
        <v>0</v>
      </c>
      <c r="AA59" s="32">
        <f t="shared" si="10"/>
        <v>0</v>
      </c>
      <c r="AB59" s="32">
        <f t="shared" si="11"/>
        <v>0</v>
      </c>
      <c r="AD59" s="50">
        <v>42983.163530092592</v>
      </c>
      <c r="AE59" s="32">
        <f t="shared" si="12"/>
        <v>16.908055555599276</v>
      </c>
      <c r="AF59">
        <v>120.56</v>
      </c>
      <c r="AG59">
        <v>112.58</v>
      </c>
      <c r="AH59" s="32">
        <f t="shared" si="13"/>
        <v>3.8208218761022166</v>
      </c>
      <c r="AI59" s="32">
        <f t="shared" si="14"/>
        <v>5.3641595608665922</v>
      </c>
      <c r="AK59" s="50">
        <v>42983.169212962966</v>
      </c>
      <c r="AL59" s="32">
        <f t="shared" si="15"/>
        <v>17.044444444589317</v>
      </c>
      <c r="AM59">
        <v>6.54</v>
      </c>
      <c r="AN59">
        <v>0</v>
      </c>
      <c r="AO59" s="32">
        <f t="shared" si="16"/>
        <v>6.0936931110596088E-2</v>
      </c>
      <c r="AP59" s="32">
        <f t="shared" si="17"/>
        <v>0</v>
      </c>
      <c r="AT59" s="50"/>
      <c r="AU59" s="57"/>
      <c r="AX59" s="32"/>
      <c r="AY59" s="32"/>
      <c r="BA59" s="50"/>
      <c r="BB59" s="32"/>
      <c r="BE59" s="32"/>
      <c r="BF59" s="32"/>
      <c r="BH59" s="50"/>
      <c r="BI59" s="32"/>
      <c r="BL59" s="32"/>
      <c r="BM59" s="32"/>
      <c r="BP59" s="50"/>
      <c r="BQ59" s="32"/>
      <c r="BT59" s="32"/>
      <c r="BU59" s="32"/>
      <c r="BW59" s="50"/>
      <c r="BX59" s="32"/>
      <c r="CA59" s="32"/>
      <c r="CB59" s="32"/>
      <c r="CD59" s="50"/>
      <c r="CE59" s="32"/>
      <c r="CH59" s="32"/>
      <c r="CI59" s="32"/>
    </row>
    <row r="60" spans="1:87" x14ac:dyDescent="0.2">
      <c r="A60" s="50">
        <v>42983.172337962962</v>
      </c>
      <c r="B60" s="57">
        <f t="shared" si="6"/>
        <v>17.119444444484543</v>
      </c>
      <c r="C60">
        <v>12.56</v>
      </c>
      <c r="D60">
        <v>2.4300000000000002</v>
      </c>
      <c r="E60" s="32">
        <f t="shared" si="18"/>
        <v>0.22492681179044066</v>
      </c>
      <c r="F60" s="32">
        <f t="shared" si="19"/>
        <v>4.1037384442116333E-2</v>
      </c>
      <c r="H60" s="50">
        <v>42983.177453703705</v>
      </c>
      <c r="I60" s="32">
        <f t="shared" si="7"/>
        <v>17.242222222324926</v>
      </c>
      <c r="J60">
        <v>5329.91</v>
      </c>
      <c r="K60">
        <v>4929.62</v>
      </c>
      <c r="L60" s="32">
        <f t="shared" si="20"/>
        <v>291.21193704639484</v>
      </c>
      <c r="M60" s="32">
        <f t="shared" si="21"/>
        <v>253.99463984553606</v>
      </c>
      <c r="O60" s="50">
        <v>42983.183136574073</v>
      </c>
      <c r="P60" s="32">
        <f t="shared" si="8"/>
        <v>17.378611111140344</v>
      </c>
      <c r="Q60">
        <v>40.54</v>
      </c>
      <c r="R60">
        <v>29.62</v>
      </c>
      <c r="S60" s="32">
        <f t="shared" si="22"/>
        <v>0.40216760208859409</v>
      </c>
      <c r="T60" s="32">
        <f t="shared" si="23"/>
        <v>0.27709596560333644</v>
      </c>
      <c r="W60" s="50">
        <v>42983.174895833334</v>
      </c>
      <c r="X60" s="32">
        <f t="shared" si="9"/>
        <v>17.180833333404735</v>
      </c>
      <c r="Y60">
        <v>2.5299999999999998</v>
      </c>
      <c r="Z60">
        <v>0</v>
      </c>
      <c r="AA60" s="32">
        <f t="shared" si="10"/>
        <v>3.353636184641684E-2</v>
      </c>
      <c r="AB60" s="32">
        <f t="shared" si="11"/>
        <v>0</v>
      </c>
      <c r="AD60" s="50">
        <v>42983.180023148147</v>
      </c>
      <c r="AE60" s="32">
        <f t="shared" si="12"/>
        <v>17.303888888913207</v>
      </c>
      <c r="AF60">
        <v>110.02</v>
      </c>
      <c r="AG60">
        <v>123.28</v>
      </c>
      <c r="AH60" s="32">
        <f t="shared" si="13"/>
        <v>3.4867851925080111</v>
      </c>
      <c r="AI60" s="32">
        <f t="shared" si="14"/>
        <v>5.8739881920734893</v>
      </c>
      <c r="AK60" s="50">
        <v>42983.185694444444</v>
      </c>
      <c r="AL60" s="32">
        <f t="shared" si="15"/>
        <v>17.440000000060536</v>
      </c>
      <c r="AM60">
        <v>6.05</v>
      </c>
      <c r="AN60">
        <v>12.68</v>
      </c>
      <c r="AO60" s="32">
        <f t="shared" si="16"/>
        <v>5.6371320064083533E-2</v>
      </c>
      <c r="AP60" s="32">
        <f t="shared" si="17"/>
        <v>0.17762699754752945</v>
      </c>
      <c r="AT60" s="50"/>
      <c r="AU60" s="57"/>
      <c r="AX60" s="32"/>
      <c r="AY60" s="32"/>
      <c r="BA60" s="50"/>
      <c r="BB60" s="32"/>
      <c r="BE60" s="32"/>
      <c r="BF60" s="32"/>
      <c r="BH60" s="50"/>
      <c r="BI60" s="32"/>
      <c r="BL60" s="32"/>
      <c r="BM60" s="32"/>
      <c r="BP60" s="50"/>
      <c r="BQ60" s="32"/>
      <c r="BT60" s="32"/>
      <c r="BU60" s="32"/>
      <c r="BW60" s="50"/>
      <c r="BX60" s="32"/>
      <c r="CA60" s="32"/>
      <c r="CB60" s="32"/>
      <c r="CD60" s="50"/>
      <c r="CE60" s="32"/>
      <c r="CH60" s="32"/>
      <c r="CI60" s="32"/>
    </row>
    <row r="61" spans="1:87" x14ac:dyDescent="0.2">
      <c r="A61" s="50">
        <v>42983.188854166663</v>
      </c>
      <c r="B61" s="57">
        <f t="shared" si="6"/>
        <v>17.515833333309274</v>
      </c>
      <c r="C61">
        <v>7.53</v>
      </c>
      <c r="D61">
        <v>0</v>
      </c>
      <c r="E61" s="32">
        <f t="shared" si="18"/>
        <v>0.13484863796035176</v>
      </c>
      <c r="F61" s="32">
        <f t="shared" si="19"/>
        <v>0</v>
      </c>
      <c r="G61" s="50"/>
      <c r="H61" s="50">
        <v>42983.193969907406</v>
      </c>
      <c r="I61" s="32">
        <f t="shared" si="7"/>
        <v>17.638611111149658</v>
      </c>
      <c r="J61">
        <v>5305.94</v>
      </c>
      <c r="K61">
        <v>5012.3599999999997</v>
      </c>
      <c r="L61" s="32">
        <f t="shared" si="20"/>
        <v>289.90228076120388</v>
      </c>
      <c r="M61" s="32">
        <f t="shared" si="21"/>
        <v>258.25775069400299</v>
      </c>
      <c r="N61" s="50"/>
      <c r="O61" s="50">
        <v>42983.199641203704</v>
      </c>
      <c r="P61" s="32">
        <f t="shared" si="8"/>
        <v>17.774722222296987</v>
      </c>
      <c r="Q61">
        <v>28.54</v>
      </c>
      <c r="R61">
        <v>31.13</v>
      </c>
      <c r="S61" s="32">
        <f t="shared" si="22"/>
        <v>0.28312440462773736</v>
      </c>
      <c r="T61" s="32">
        <f t="shared" si="23"/>
        <v>0.29122205973098791</v>
      </c>
      <c r="W61" s="50">
        <v>42983.191412037035</v>
      </c>
      <c r="X61" s="32">
        <f t="shared" si="9"/>
        <v>17.577222222229466</v>
      </c>
      <c r="Y61">
        <v>0</v>
      </c>
      <c r="Z61">
        <v>0</v>
      </c>
      <c r="AA61" s="32">
        <f t="shared" si="10"/>
        <v>0</v>
      </c>
      <c r="AB61" s="32">
        <f t="shared" si="11"/>
        <v>0</v>
      </c>
      <c r="AD61" s="50">
        <v>42983.196527777778</v>
      </c>
      <c r="AE61" s="32">
        <f t="shared" si="12"/>
        <v>17.700000000069849</v>
      </c>
      <c r="AF61">
        <v>104.01</v>
      </c>
      <c r="AG61">
        <v>132.1</v>
      </c>
      <c r="AH61" s="32">
        <f t="shared" si="13"/>
        <v>3.296314559832378</v>
      </c>
      <c r="AI61" s="32">
        <f t="shared" si="14"/>
        <v>6.2942394563019786</v>
      </c>
      <c r="AK61" s="50">
        <v>42983.202199074076</v>
      </c>
      <c r="AL61" s="32">
        <f t="shared" si="15"/>
        <v>17.836111111217178</v>
      </c>
      <c r="AM61">
        <v>0</v>
      </c>
      <c r="AN61">
        <v>9.98</v>
      </c>
      <c r="AO61" s="32">
        <f t="shared" si="16"/>
        <v>0</v>
      </c>
      <c r="AP61" s="32">
        <f t="shared" si="17"/>
        <v>0.13980421415807129</v>
      </c>
      <c r="AT61" s="50"/>
      <c r="AU61" s="57"/>
      <c r="AX61" s="32"/>
      <c r="AY61" s="32"/>
      <c r="AZ61" s="50"/>
      <c r="BA61" s="50"/>
      <c r="BB61" s="32"/>
      <c r="BE61" s="32"/>
      <c r="BF61" s="32"/>
      <c r="BG61" s="50"/>
      <c r="BH61" s="50"/>
      <c r="BI61" s="32"/>
      <c r="BL61" s="32"/>
      <c r="BM61" s="32"/>
      <c r="BP61" s="50"/>
      <c r="BQ61" s="32"/>
      <c r="BT61" s="32"/>
      <c r="BU61" s="32"/>
      <c r="BW61" s="50"/>
      <c r="BX61" s="32"/>
      <c r="CA61" s="32"/>
      <c r="CB61" s="32"/>
      <c r="CD61" s="50"/>
      <c r="CE61" s="32"/>
      <c r="CH61" s="32"/>
      <c r="CI61" s="32"/>
    </row>
    <row r="62" spans="1:87" x14ac:dyDescent="0.2">
      <c r="A62" s="50">
        <v>42983.205347222225</v>
      </c>
      <c r="B62" s="57">
        <f t="shared" si="6"/>
        <v>17.911666666797828</v>
      </c>
      <c r="C62">
        <v>6.52</v>
      </c>
      <c r="D62">
        <v>3.25</v>
      </c>
      <c r="E62" s="32">
        <f t="shared" si="18"/>
        <v>0.11676137045172555</v>
      </c>
      <c r="F62" s="32">
        <f t="shared" si="19"/>
        <v>5.4885390714764642E-2</v>
      </c>
      <c r="H62" s="50">
        <v>42983.210462962961</v>
      </c>
      <c r="I62" s="32">
        <f t="shared" si="7"/>
        <v>18.034444444463588</v>
      </c>
      <c r="J62">
        <v>5321.64</v>
      </c>
      <c r="K62">
        <v>4927.22</v>
      </c>
      <c r="L62" s="32">
        <f t="shared" si="20"/>
        <v>290.760086504946</v>
      </c>
      <c r="M62" s="32">
        <f t="shared" si="21"/>
        <v>253.87098180787208</v>
      </c>
      <c r="O62" s="50">
        <v>42983.216145833336</v>
      </c>
      <c r="P62" s="32">
        <f t="shared" si="8"/>
        <v>18.170833333453629</v>
      </c>
      <c r="Q62">
        <v>29.05</v>
      </c>
      <c r="R62">
        <v>34.97</v>
      </c>
      <c r="S62" s="32">
        <f t="shared" si="22"/>
        <v>0.28818374051982387</v>
      </c>
      <c r="T62" s="32">
        <f t="shared" si="23"/>
        <v>0.32714537194965138</v>
      </c>
      <c r="W62" s="50">
        <v>42983.207905092589</v>
      </c>
      <c r="X62" s="32">
        <f t="shared" si="9"/>
        <v>17.973055555543397</v>
      </c>
      <c r="Y62">
        <v>6.53</v>
      </c>
      <c r="Z62">
        <v>0</v>
      </c>
      <c r="AA62" s="32">
        <f t="shared" si="10"/>
        <v>8.6558277809131237E-2</v>
      </c>
      <c r="AB62" s="32">
        <f t="shared" si="11"/>
        <v>0</v>
      </c>
      <c r="AD62" s="50">
        <v>42983.213020833333</v>
      </c>
      <c r="AE62" s="32">
        <f t="shared" si="12"/>
        <v>18.09583333338378</v>
      </c>
      <c r="AF62">
        <v>116.53</v>
      </c>
      <c r="AG62">
        <v>117.35</v>
      </c>
      <c r="AH62" s="32">
        <f t="shared" si="13"/>
        <v>3.6931019676691377</v>
      </c>
      <c r="AI62" s="32">
        <f t="shared" si="14"/>
        <v>5.5914383058064887</v>
      </c>
      <c r="AK62" s="50">
        <v>42983.2187037037</v>
      </c>
      <c r="AL62" s="32">
        <f t="shared" si="15"/>
        <v>18.232222222199198</v>
      </c>
      <c r="AM62">
        <v>4.53</v>
      </c>
      <c r="AN62">
        <v>14.03</v>
      </c>
      <c r="AO62" s="32">
        <f t="shared" si="16"/>
        <v>4.2208608246330319E-2</v>
      </c>
      <c r="AP62" s="32">
        <f t="shared" si="17"/>
        <v>0.1965383892422585</v>
      </c>
      <c r="AT62" s="50"/>
      <c r="AU62" s="57"/>
      <c r="AX62" s="32"/>
      <c r="AY62" s="32"/>
      <c r="BA62" s="50"/>
      <c r="BB62" s="32"/>
      <c r="BE62" s="32"/>
      <c r="BF62" s="32"/>
      <c r="BH62" s="50"/>
      <c r="BI62" s="32"/>
      <c r="BL62" s="32"/>
      <c r="BM62" s="32"/>
      <c r="BP62" s="50"/>
      <c r="BQ62" s="32"/>
      <c r="BT62" s="32"/>
      <c r="BU62" s="32"/>
      <c r="BW62" s="50"/>
      <c r="BX62" s="32"/>
      <c r="CA62" s="32"/>
      <c r="CB62" s="32"/>
      <c r="CD62" s="50"/>
      <c r="CE62" s="32"/>
      <c r="CH62" s="32"/>
      <c r="CI62" s="32"/>
    </row>
    <row r="63" spans="1:87" x14ac:dyDescent="0.2">
      <c r="A63" s="50">
        <v>42983.221828703703</v>
      </c>
      <c r="B63" s="57">
        <f t="shared" si="6"/>
        <v>18.307222222269047</v>
      </c>
      <c r="C63">
        <v>6.05</v>
      </c>
      <c r="D63">
        <v>0.41</v>
      </c>
      <c r="E63" s="32">
        <f t="shared" si="18"/>
        <v>0.10834452319523616</v>
      </c>
      <c r="F63" s="32">
        <f t="shared" si="19"/>
        <v>6.924003136324154E-3</v>
      </c>
      <c r="H63" s="50">
        <v>42983.226956018516</v>
      </c>
      <c r="I63" s="32">
        <f t="shared" si="7"/>
        <v>18.430277777777519</v>
      </c>
      <c r="J63">
        <v>5321.49</v>
      </c>
      <c r="K63">
        <v>4996.57</v>
      </c>
      <c r="L63" s="32">
        <f t="shared" si="20"/>
        <v>290.7518909086682</v>
      </c>
      <c r="M63" s="32">
        <f t="shared" si="21"/>
        <v>257.44418385453849</v>
      </c>
      <c r="O63" s="50">
        <v>42983.232638888891</v>
      </c>
      <c r="P63" s="32">
        <f t="shared" si="8"/>
        <v>18.56666666676756</v>
      </c>
      <c r="Q63">
        <v>32.57</v>
      </c>
      <c r="R63">
        <v>28.58</v>
      </c>
      <c r="S63" s="32">
        <f t="shared" si="22"/>
        <v>0.32310307844167513</v>
      </c>
      <c r="T63" s="32">
        <f t="shared" si="23"/>
        <v>0.26736673521078169</v>
      </c>
      <c r="W63" s="50">
        <v>42983.224398148152</v>
      </c>
      <c r="X63" s="32">
        <f t="shared" si="9"/>
        <v>18.36888888903195</v>
      </c>
      <c r="Y63">
        <v>4.53</v>
      </c>
      <c r="Z63">
        <v>0</v>
      </c>
      <c r="AA63" s="32">
        <f t="shared" si="10"/>
        <v>6.0047319827774046E-2</v>
      </c>
      <c r="AB63" s="32">
        <f t="shared" si="11"/>
        <v>0</v>
      </c>
      <c r="AD63" s="50">
        <v>42983.229513888888</v>
      </c>
      <c r="AE63" s="32">
        <f t="shared" si="12"/>
        <v>18.491666666697711</v>
      </c>
      <c r="AF63">
        <v>120.04</v>
      </c>
      <c r="AG63">
        <v>150.71</v>
      </c>
      <c r="AH63" s="32">
        <f t="shared" si="13"/>
        <v>3.8043418879173028</v>
      </c>
      <c r="AI63" s="32">
        <f t="shared" si="14"/>
        <v>7.1809600943169665</v>
      </c>
      <c r="AK63" s="50">
        <v>42983.235196759262</v>
      </c>
      <c r="AL63" s="32">
        <f t="shared" si="15"/>
        <v>18.628055555687752</v>
      </c>
      <c r="AM63">
        <v>10.039999999999999</v>
      </c>
      <c r="AN63">
        <v>1.89</v>
      </c>
      <c r="AO63" s="32">
        <f t="shared" si="16"/>
        <v>9.354843858568572E-2</v>
      </c>
      <c r="AP63" s="32">
        <f t="shared" si="17"/>
        <v>2.6475948372620711E-2</v>
      </c>
      <c r="AT63" s="50"/>
      <c r="AU63" s="57"/>
      <c r="AX63" s="32"/>
      <c r="AY63" s="32"/>
      <c r="BA63" s="50"/>
      <c r="BB63" s="32"/>
      <c r="BE63" s="32"/>
      <c r="BF63" s="32"/>
      <c r="BH63" s="50"/>
      <c r="BI63" s="32"/>
      <c r="BL63" s="32"/>
      <c r="BM63" s="32"/>
      <c r="BP63" s="50"/>
      <c r="BQ63" s="32"/>
      <c r="BT63" s="32"/>
      <c r="BU63" s="32"/>
      <c r="BW63" s="50"/>
      <c r="BX63" s="32"/>
      <c r="CA63" s="32"/>
      <c r="CB63" s="32"/>
      <c r="CD63" s="50"/>
      <c r="CE63" s="32"/>
      <c r="CH63" s="32"/>
      <c r="CI63" s="32"/>
    </row>
    <row r="64" spans="1:87" x14ac:dyDescent="0.2">
      <c r="A64" s="50">
        <v>42983.238321759258</v>
      </c>
      <c r="B64" s="57">
        <f t="shared" si="6"/>
        <v>18.703055555582978</v>
      </c>
      <c r="C64">
        <v>11.53</v>
      </c>
      <c r="D64">
        <v>4.45</v>
      </c>
      <c r="E64" s="32">
        <f t="shared" si="18"/>
        <v>0.20648138056877235</v>
      </c>
      <c r="F64" s="32">
        <f t="shared" si="19"/>
        <v>7.5150765747908507E-2</v>
      </c>
      <c r="G64" s="50"/>
      <c r="H64" s="50">
        <v>42983.243449074071</v>
      </c>
      <c r="I64" s="32">
        <f t="shared" si="7"/>
        <v>18.82611111109145</v>
      </c>
      <c r="J64">
        <v>5415.15</v>
      </c>
      <c r="K64">
        <v>4946.22</v>
      </c>
      <c r="L64" s="32">
        <f t="shared" si="20"/>
        <v>295.86922122452069</v>
      </c>
      <c r="M64" s="32">
        <f t="shared" si="21"/>
        <v>254.84994127271219</v>
      </c>
      <c r="N64" s="50"/>
      <c r="O64" s="50">
        <v>42983.249143518522</v>
      </c>
      <c r="P64" s="32">
        <f t="shared" si="8"/>
        <v>18.962777777924202</v>
      </c>
      <c r="Q64">
        <v>30.56</v>
      </c>
      <c r="R64">
        <v>36.229999999999997</v>
      </c>
      <c r="S64" s="32">
        <f t="shared" si="22"/>
        <v>0.3031633428669816</v>
      </c>
      <c r="T64" s="32">
        <f t="shared" si="23"/>
        <v>0.3389327087714003</v>
      </c>
      <c r="W64" s="50">
        <v>42983.240891203706</v>
      </c>
      <c r="X64" s="32">
        <f t="shared" si="9"/>
        <v>18.764722222345881</v>
      </c>
      <c r="Y64">
        <v>0.54</v>
      </c>
      <c r="Z64">
        <v>0</v>
      </c>
      <c r="AA64" s="32">
        <f t="shared" si="10"/>
        <v>7.157958654966442E-3</v>
      </c>
      <c r="AB64" s="32">
        <f t="shared" si="11"/>
        <v>0</v>
      </c>
      <c r="AD64" s="50">
        <v>42983.246006944442</v>
      </c>
      <c r="AE64" s="32">
        <f t="shared" si="12"/>
        <v>18.887500000011642</v>
      </c>
      <c r="AF64">
        <v>118.52</v>
      </c>
      <c r="AG64">
        <v>121.63</v>
      </c>
      <c r="AH64" s="32">
        <f t="shared" si="13"/>
        <v>3.7561696147614021</v>
      </c>
      <c r="AI64" s="32">
        <f t="shared" si="14"/>
        <v>5.7953697582892483</v>
      </c>
      <c r="AK64" s="50">
        <v>42983.251701388886</v>
      </c>
      <c r="AL64" s="32">
        <f t="shared" si="15"/>
        <v>19.024166666669771</v>
      </c>
      <c r="AM64">
        <v>5.54</v>
      </c>
      <c r="AN64">
        <v>7.29</v>
      </c>
      <c r="AO64" s="32">
        <f t="shared" si="16"/>
        <v>5.1619357546284758E-2</v>
      </c>
      <c r="AP64" s="32">
        <f t="shared" si="17"/>
        <v>0.10212151515153703</v>
      </c>
      <c r="AT64" s="50"/>
      <c r="AU64" s="57"/>
      <c r="AX64" s="32"/>
      <c r="AY64" s="32"/>
      <c r="AZ64" s="50"/>
      <c r="BA64" s="50"/>
      <c r="BB64" s="32"/>
      <c r="BE64" s="32"/>
      <c r="BF64" s="32"/>
      <c r="BG64" s="50"/>
      <c r="BH64" s="50"/>
      <c r="BI64" s="32"/>
      <c r="BL64" s="32"/>
      <c r="BM64" s="32"/>
      <c r="BP64" s="50"/>
      <c r="BQ64" s="32"/>
      <c r="BT64" s="32"/>
      <c r="BU64" s="32"/>
      <c r="BW64" s="50"/>
      <c r="BX64" s="32"/>
      <c r="CA64" s="32"/>
      <c r="CB64" s="32"/>
      <c r="CD64" s="50"/>
      <c r="CE64" s="32"/>
      <c r="CH64" s="32"/>
      <c r="CI64" s="32"/>
    </row>
    <row r="65" spans="1:87" x14ac:dyDescent="0.2">
      <c r="A65" s="50">
        <v>42983.254826388889</v>
      </c>
      <c r="B65" s="57">
        <f t="shared" si="6"/>
        <v>19.09916666673962</v>
      </c>
      <c r="C65">
        <v>7.53</v>
      </c>
      <c r="D65">
        <v>1.42</v>
      </c>
      <c r="E65" s="32">
        <f t="shared" si="18"/>
        <v>0.13484863796035176</v>
      </c>
      <c r="F65" s="32">
        <f t="shared" si="19"/>
        <v>2.3980693789220242E-2</v>
      </c>
      <c r="H65" s="50">
        <v>42983.259953703702</v>
      </c>
      <c r="I65" s="32">
        <f t="shared" si="7"/>
        <v>19.222222222248092</v>
      </c>
      <c r="J65">
        <v>5298.25</v>
      </c>
      <c r="K65">
        <v>4937.04</v>
      </c>
      <c r="L65" s="32">
        <f t="shared" si="20"/>
        <v>289.48211985869585</v>
      </c>
      <c r="M65" s="32">
        <f t="shared" si="21"/>
        <v>254.37694927864732</v>
      </c>
      <c r="O65" s="50">
        <v>42983.265625</v>
      </c>
      <c r="P65" s="32">
        <f t="shared" si="8"/>
        <v>19.358333333395422</v>
      </c>
      <c r="Q65">
        <v>24.04</v>
      </c>
      <c r="R65">
        <v>36.22</v>
      </c>
      <c r="S65" s="32">
        <f t="shared" si="22"/>
        <v>0.23848320557991617</v>
      </c>
      <c r="T65" s="32">
        <f t="shared" si="23"/>
        <v>0.33883915847916424</v>
      </c>
      <c r="W65" s="50">
        <v>42983.257384259261</v>
      </c>
      <c r="X65" s="32">
        <f t="shared" si="9"/>
        <v>19.160555555659812</v>
      </c>
      <c r="Y65">
        <v>0</v>
      </c>
      <c r="Z65">
        <v>0</v>
      </c>
      <c r="AA65" s="32">
        <f t="shared" si="10"/>
        <v>0</v>
      </c>
      <c r="AB65" s="32">
        <f t="shared" si="11"/>
        <v>0</v>
      </c>
      <c r="AD65" s="50">
        <v>42983.262511574074</v>
      </c>
      <c r="AE65" s="32">
        <f t="shared" si="12"/>
        <v>19.283611111168284</v>
      </c>
      <c r="AF65">
        <v>126.53</v>
      </c>
      <c r="AG65">
        <v>128.05000000000001</v>
      </c>
      <c r="AH65" s="32">
        <f t="shared" si="13"/>
        <v>4.0100248173790094</v>
      </c>
      <c r="AI65" s="32">
        <f t="shared" si="14"/>
        <v>6.1012669370133867</v>
      </c>
      <c r="AK65" s="50">
        <v>42983.268182870372</v>
      </c>
      <c r="AL65" s="32">
        <f t="shared" si="15"/>
        <v>19.419722222315613</v>
      </c>
      <c r="AM65">
        <v>5.03</v>
      </c>
      <c r="AN65">
        <v>0.55000000000000004</v>
      </c>
      <c r="AO65" s="32">
        <f t="shared" si="16"/>
        <v>4.6867395028485984E-2</v>
      </c>
      <c r="AP65" s="32">
        <f t="shared" si="17"/>
        <v>7.7046410608155522E-3</v>
      </c>
      <c r="AT65" s="50"/>
      <c r="AU65" s="57"/>
      <c r="AX65" s="32"/>
      <c r="AY65" s="32"/>
      <c r="BA65" s="50"/>
      <c r="BB65" s="32"/>
      <c r="BE65" s="32"/>
      <c r="BF65" s="32"/>
      <c r="BH65" s="50"/>
      <c r="BI65" s="32"/>
      <c r="BL65" s="32"/>
      <c r="BM65" s="32"/>
      <c r="BP65" s="50"/>
      <c r="BQ65" s="32"/>
      <c r="BT65" s="32"/>
      <c r="BU65" s="32"/>
      <c r="BW65" s="50"/>
      <c r="BX65" s="32"/>
      <c r="CA65" s="32"/>
      <c r="CB65" s="32"/>
      <c r="CD65" s="50"/>
      <c r="CE65" s="32"/>
      <c r="CH65" s="32"/>
      <c r="CI65" s="32"/>
    </row>
    <row r="66" spans="1:87" x14ac:dyDescent="0.2">
      <c r="A66" s="50">
        <v>42983.271423611113</v>
      </c>
      <c r="B66" s="57">
        <f t="shared" si="6"/>
        <v>19.497500000114087</v>
      </c>
      <c r="C66">
        <v>8.0500000000000007</v>
      </c>
      <c r="D66">
        <v>0</v>
      </c>
      <c r="E66" s="32">
        <f t="shared" si="18"/>
        <v>0.14416089449944644</v>
      </c>
      <c r="F66" s="32">
        <f t="shared" si="19"/>
        <v>0</v>
      </c>
      <c r="H66" s="50">
        <v>42983.276539351849</v>
      </c>
      <c r="I66" s="32">
        <f t="shared" si="7"/>
        <v>19.620277777779847</v>
      </c>
      <c r="J66">
        <v>5334.66</v>
      </c>
      <c r="K66">
        <v>4891.13</v>
      </c>
      <c r="L66" s="32">
        <f t="shared" si="20"/>
        <v>291.47146426185822</v>
      </c>
      <c r="M66" s="32">
        <f t="shared" si="21"/>
        <v>252.0114740664994</v>
      </c>
      <c r="O66" s="50">
        <v>42983.282083333332</v>
      </c>
      <c r="P66" s="32">
        <f t="shared" si="8"/>
        <v>19.75333333335584</v>
      </c>
      <c r="Q66">
        <v>31.06</v>
      </c>
      <c r="R66">
        <v>41.22</v>
      </c>
      <c r="S66" s="32">
        <f t="shared" si="22"/>
        <v>0.30812347609451729</v>
      </c>
      <c r="T66" s="32">
        <f t="shared" si="23"/>
        <v>0.38561430459721563</v>
      </c>
      <c r="W66" s="50">
        <v>42983.273981481485</v>
      </c>
      <c r="X66" s="32">
        <f t="shared" si="9"/>
        <v>19.558888889034279</v>
      </c>
      <c r="Y66">
        <v>0</v>
      </c>
      <c r="Z66">
        <v>0</v>
      </c>
      <c r="AA66" s="32">
        <f t="shared" si="10"/>
        <v>0</v>
      </c>
      <c r="AB66" s="32">
        <f t="shared" si="11"/>
        <v>0</v>
      </c>
      <c r="AD66" s="50">
        <v>42983.279097222221</v>
      </c>
      <c r="AE66" s="32">
        <f t="shared" si="12"/>
        <v>19.681666666700039</v>
      </c>
      <c r="AF66">
        <v>122.52</v>
      </c>
      <c r="AG66">
        <v>139.97</v>
      </c>
      <c r="AH66" s="32">
        <f t="shared" si="13"/>
        <v>3.8829387546453504</v>
      </c>
      <c r="AI66" s="32">
        <f t="shared" si="14"/>
        <v>6.6692255616849963</v>
      </c>
      <c r="AK66" s="50">
        <v>42983.284641203703</v>
      </c>
      <c r="AL66" s="32">
        <f t="shared" si="15"/>
        <v>19.814722222276032</v>
      </c>
      <c r="AM66">
        <v>11.03</v>
      </c>
      <c r="AN66">
        <v>4.58</v>
      </c>
      <c r="AO66" s="32">
        <f t="shared" si="16"/>
        <v>0.10277283641435393</v>
      </c>
      <c r="AP66" s="32">
        <f t="shared" si="17"/>
        <v>6.4158647379154957E-2</v>
      </c>
      <c r="AT66" s="50"/>
      <c r="AU66" s="57"/>
      <c r="AX66" s="32"/>
      <c r="AY66" s="32"/>
      <c r="BA66" s="50"/>
      <c r="BB66" s="32"/>
      <c r="BE66" s="32"/>
      <c r="BF66" s="32"/>
      <c r="BH66" s="50"/>
      <c r="BI66" s="32"/>
      <c r="BL66" s="32"/>
      <c r="BM66" s="32"/>
      <c r="BP66" s="50"/>
      <c r="BQ66" s="32"/>
      <c r="BT66" s="32"/>
      <c r="BU66" s="32"/>
      <c r="BW66" s="50"/>
      <c r="BX66" s="32"/>
      <c r="CA66" s="32"/>
      <c r="CB66" s="32"/>
      <c r="CD66" s="50"/>
      <c r="CE66" s="32"/>
      <c r="CH66" s="32"/>
      <c r="CI66" s="32"/>
    </row>
    <row r="67" spans="1:87" x14ac:dyDescent="0.2">
      <c r="A67" s="50">
        <v>42983.287777777776</v>
      </c>
      <c r="B67" s="57">
        <f t="shared" si="6"/>
        <v>19.89000000001397</v>
      </c>
      <c r="C67">
        <v>11.53</v>
      </c>
      <c r="D67">
        <v>3.87</v>
      </c>
      <c r="E67" s="32">
        <f t="shared" si="18"/>
        <v>0.20648138056877235</v>
      </c>
      <c r="F67" s="32">
        <f t="shared" si="19"/>
        <v>6.5355834481888975E-2</v>
      </c>
      <c r="G67" s="50"/>
      <c r="H67" s="50">
        <v>42983.292893518519</v>
      </c>
      <c r="I67" s="32">
        <f t="shared" si="7"/>
        <v>20.012777777854353</v>
      </c>
      <c r="J67">
        <v>5135.33</v>
      </c>
      <c r="K67">
        <v>4823.7299999999996</v>
      </c>
      <c r="L67" s="32">
        <f t="shared" si="20"/>
        <v>280.58060955484484</v>
      </c>
      <c r="M67" s="32">
        <f t="shared" si="21"/>
        <v>248.53874417543491</v>
      </c>
      <c r="N67" s="50"/>
      <c r="O67" s="50">
        <v>42983.298576388886</v>
      </c>
      <c r="P67" s="32">
        <f t="shared" si="8"/>
        <v>20.149166666669771</v>
      </c>
      <c r="Q67">
        <v>38.049999999999997</v>
      </c>
      <c r="R67">
        <v>17.100000000000001</v>
      </c>
      <c r="S67" s="32">
        <f t="shared" si="22"/>
        <v>0.3774661386154663</v>
      </c>
      <c r="T67" s="32">
        <f t="shared" si="23"/>
        <v>0.15997099972373577</v>
      </c>
      <c r="W67" s="50">
        <v>42983.290335648147</v>
      </c>
      <c r="X67" s="32">
        <f t="shared" si="9"/>
        <v>19.951388888934162</v>
      </c>
      <c r="Y67">
        <v>0</v>
      </c>
      <c r="Z67">
        <v>1.0900000000000001</v>
      </c>
      <c r="AA67" s="32">
        <f t="shared" si="10"/>
        <v>0</v>
      </c>
      <c r="AB67" s="32">
        <f t="shared" si="11"/>
        <v>2.1722450424775355E-2</v>
      </c>
      <c r="AD67" s="50">
        <v>42983.295451388891</v>
      </c>
      <c r="AE67" s="32">
        <f t="shared" si="12"/>
        <v>20.074166666774545</v>
      </c>
      <c r="AF67">
        <v>119.52</v>
      </c>
      <c r="AG67">
        <v>104.2</v>
      </c>
      <c r="AH67" s="32">
        <f t="shared" si="13"/>
        <v>3.787861899732389</v>
      </c>
      <c r="AI67" s="32">
        <f t="shared" si="14"/>
        <v>4.9648732123139006</v>
      </c>
      <c r="AK67" s="50">
        <v>42983.301134259258</v>
      </c>
      <c r="AL67" s="32">
        <f t="shared" si="15"/>
        <v>20.210555555589963</v>
      </c>
      <c r="AM67">
        <v>10.53</v>
      </c>
      <c r="AN67">
        <v>5.93</v>
      </c>
      <c r="AO67" s="32">
        <f t="shared" si="16"/>
        <v>9.8114049632198289E-2</v>
      </c>
      <c r="AP67" s="32">
        <f t="shared" si="17"/>
        <v>8.3070039073884036E-2</v>
      </c>
      <c r="AT67" s="50"/>
      <c r="AU67" s="57"/>
      <c r="AX67" s="32"/>
      <c r="AY67" s="32"/>
      <c r="AZ67" s="50"/>
      <c r="BA67" s="50"/>
      <c r="BB67" s="32"/>
      <c r="BE67" s="32"/>
      <c r="BF67" s="32"/>
      <c r="BG67" s="50"/>
      <c r="BH67" s="50"/>
      <c r="BI67" s="32"/>
      <c r="BL67" s="32"/>
      <c r="BM67" s="32"/>
      <c r="BP67" s="50"/>
      <c r="BQ67" s="32"/>
      <c r="BT67" s="32"/>
      <c r="BU67" s="32"/>
      <c r="BW67" s="50"/>
      <c r="BX67" s="32"/>
      <c r="CA67" s="32"/>
      <c r="CB67" s="32"/>
      <c r="CD67" s="50"/>
      <c r="CE67" s="32"/>
      <c r="CH67" s="32"/>
      <c r="CI67" s="32"/>
    </row>
    <row r="68" spans="1:87" x14ac:dyDescent="0.2">
      <c r="A68" s="50">
        <v>42983.304259259261</v>
      </c>
      <c r="B68" s="57">
        <f t="shared" si="6"/>
        <v>20.285555555659812</v>
      </c>
      <c r="C68">
        <v>4.53</v>
      </c>
      <c r="D68">
        <v>10.49</v>
      </c>
      <c r="E68" s="32">
        <f t="shared" si="18"/>
        <v>8.1124081004036327E-2</v>
      </c>
      <c r="F68" s="32">
        <f t="shared" si="19"/>
        <v>0.17715315341473264</v>
      </c>
      <c r="H68" s="50">
        <v>42983.309374999997</v>
      </c>
      <c r="I68" s="32">
        <f t="shared" si="7"/>
        <v>20.408333333325572</v>
      </c>
      <c r="J68">
        <v>5374.76</v>
      </c>
      <c r="K68">
        <v>5000.43</v>
      </c>
      <c r="L68" s="32">
        <f t="shared" si="20"/>
        <v>293.66242033345429</v>
      </c>
      <c r="M68" s="32">
        <f t="shared" si="21"/>
        <v>257.64306719844814</v>
      </c>
      <c r="O68" s="50">
        <v>42983.315057870372</v>
      </c>
      <c r="P68" s="32">
        <f t="shared" si="8"/>
        <v>20.544722222315613</v>
      </c>
      <c r="Q68">
        <v>30.05</v>
      </c>
      <c r="R68">
        <v>43.89</v>
      </c>
      <c r="S68" s="32">
        <f t="shared" si="22"/>
        <v>0.2981040069748952</v>
      </c>
      <c r="T68" s="32">
        <f t="shared" si="23"/>
        <v>0.41059223262425509</v>
      </c>
      <c r="W68" s="50">
        <v>42983.306817129633</v>
      </c>
      <c r="X68" s="32">
        <f t="shared" si="9"/>
        <v>20.346944444580004</v>
      </c>
      <c r="Y68">
        <v>0</v>
      </c>
      <c r="Z68">
        <v>0</v>
      </c>
      <c r="AA68" s="32">
        <f t="shared" si="10"/>
        <v>0</v>
      </c>
      <c r="AB68" s="32">
        <f t="shared" si="11"/>
        <v>0</v>
      </c>
      <c r="AD68" s="50">
        <v>42983.311944444446</v>
      </c>
      <c r="AE68" s="32">
        <f t="shared" si="12"/>
        <v>20.470000000088476</v>
      </c>
      <c r="AF68">
        <v>87.05</v>
      </c>
      <c r="AG68">
        <v>93.47</v>
      </c>
      <c r="AH68" s="32">
        <f t="shared" si="13"/>
        <v>2.758813406724435</v>
      </c>
      <c r="AI68" s="32">
        <f t="shared" si="14"/>
        <v>4.4536151550381984</v>
      </c>
      <c r="AK68" s="50">
        <v>42983.317615740743</v>
      </c>
      <c r="AL68" s="32">
        <f t="shared" si="15"/>
        <v>20.606111111235805</v>
      </c>
      <c r="AM68">
        <v>15.05</v>
      </c>
      <c r="AN68">
        <v>9.4700000000000006</v>
      </c>
      <c r="AO68" s="32">
        <f t="shared" si="16"/>
        <v>0.14022948214288547</v>
      </c>
      <c r="AP68" s="32">
        <f t="shared" si="17"/>
        <v>0.13265991062895141</v>
      </c>
      <c r="AT68" s="50"/>
      <c r="AU68" s="57"/>
      <c r="AX68" s="32"/>
      <c r="AY68" s="32"/>
      <c r="BA68" s="50"/>
      <c r="BB68" s="32"/>
      <c r="BE68" s="32"/>
      <c r="BF68" s="32"/>
      <c r="BH68" s="50"/>
      <c r="BI68" s="32"/>
      <c r="BL68" s="32"/>
      <c r="BM68" s="32"/>
      <c r="BP68" s="50"/>
      <c r="BQ68" s="32"/>
      <c r="BT68" s="32"/>
      <c r="BU68" s="32"/>
      <c r="BW68" s="50"/>
      <c r="BX68" s="32"/>
      <c r="CA68" s="32"/>
      <c r="CB68" s="32"/>
      <c r="CD68" s="50"/>
      <c r="CE68" s="32"/>
      <c r="CH68" s="32"/>
      <c r="CI68" s="32"/>
    </row>
    <row r="69" spans="1:87" x14ac:dyDescent="0.2">
      <c r="A69" s="50">
        <v>42983.320740740739</v>
      </c>
      <c r="B69" s="57">
        <f t="shared" si="6"/>
        <v>20.681111111131031</v>
      </c>
      <c r="C69">
        <v>11.04</v>
      </c>
      <c r="D69">
        <v>4.05</v>
      </c>
      <c r="E69" s="32">
        <f t="shared" si="18"/>
        <v>0.19770636959924084</v>
      </c>
      <c r="F69" s="32">
        <f t="shared" si="19"/>
        <v>6.8395640736860552E-2</v>
      </c>
      <c r="H69" s="50">
        <v>42983.325868055559</v>
      </c>
      <c r="I69" s="32">
        <f t="shared" si="7"/>
        <v>20.804166666814126</v>
      </c>
      <c r="J69">
        <v>5222.9399999999996</v>
      </c>
      <c r="K69">
        <v>4877.7299999999996</v>
      </c>
      <c r="L69" s="32">
        <f t="shared" si="20"/>
        <v>285.36738415415971</v>
      </c>
      <c r="M69" s="32">
        <f t="shared" si="21"/>
        <v>251.32105002287528</v>
      </c>
      <c r="O69" s="50">
        <v>42983.331550925926</v>
      </c>
      <c r="P69" s="32">
        <f t="shared" si="8"/>
        <v>20.940555555629544</v>
      </c>
      <c r="Q69">
        <v>56.52</v>
      </c>
      <c r="R69">
        <v>27.29</v>
      </c>
      <c r="S69" s="32">
        <f t="shared" si="22"/>
        <v>0.56069346004063492</v>
      </c>
      <c r="T69" s="32">
        <f t="shared" si="23"/>
        <v>0.25529874751232445</v>
      </c>
      <c r="W69" s="50">
        <v>42983.323310185187</v>
      </c>
      <c r="X69" s="32">
        <f t="shared" si="9"/>
        <v>20.742777777893934</v>
      </c>
      <c r="Y69">
        <v>0</v>
      </c>
      <c r="Z69">
        <v>0</v>
      </c>
      <c r="AA69" s="32">
        <f t="shared" si="10"/>
        <v>0</v>
      </c>
      <c r="AB69" s="32">
        <f t="shared" si="11"/>
        <v>0</v>
      </c>
      <c r="AD69" s="50">
        <v>42983.328425925924</v>
      </c>
      <c r="AE69" s="32">
        <f t="shared" si="12"/>
        <v>20.865555555559695</v>
      </c>
      <c r="AF69">
        <v>132</v>
      </c>
      <c r="AG69">
        <v>104.17</v>
      </c>
      <c r="AH69" s="32">
        <f t="shared" si="13"/>
        <v>4.1833816161703092</v>
      </c>
      <c r="AI69" s="32">
        <f t="shared" si="14"/>
        <v>4.9634437862450955</v>
      </c>
      <c r="AK69" s="50">
        <v>42983.334108796298</v>
      </c>
      <c r="AL69" s="32">
        <f t="shared" si="15"/>
        <v>21.001944444549736</v>
      </c>
      <c r="AM69">
        <v>26.54</v>
      </c>
      <c r="AN69">
        <v>14.03</v>
      </c>
      <c r="AO69" s="32">
        <f t="shared" si="16"/>
        <v>0.24728840239682265</v>
      </c>
      <c r="AP69" s="32">
        <f t="shared" si="17"/>
        <v>0.1965383892422585</v>
      </c>
      <c r="AT69" s="50"/>
      <c r="AU69" s="57"/>
      <c r="AX69" s="32"/>
      <c r="AY69" s="32"/>
      <c r="BA69" s="50"/>
      <c r="BB69" s="32"/>
      <c r="BE69" s="32"/>
      <c r="BF69" s="32"/>
      <c r="BH69" s="50"/>
      <c r="BI69" s="32"/>
      <c r="BL69" s="32"/>
      <c r="BM69" s="32"/>
      <c r="BP69" s="50"/>
      <c r="BQ69" s="32"/>
      <c r="BT69" s="32"/>
      <c r="BU69" s="32"/>
      <c r="BW69" s="50"/>
      <c r="BX69" s="32"/>
      <c r="CA69" s="32"/>
      <c r="CB69" s="32"/>
      <c r="CD69" s="50"/>
      <c r="CE69" s="32"/>
      <c r="CH69" s="32"/>
      <c r="CI69" s="32"/>
    </row>
    <row r="70" spans="1:87" x14ac:dyDescent="0.2">
      <c r="A70" s="50">
        <v>42983.337233796294</v>
      </c>
      <c r="B70" s="57">
        <f t="shared" si="6"/>
        <v>21.076944444444962</v>
      </c>
      <c r="C70">
        <v>26.01</v>
      </c>
      <c r="D70">
        <v>7.72</v>
      </c>
      <c r="E70" s="32">
        <f t="shared" si="18"/>
        <v>0.46579190881125493</v>
      </c>
      <c r="F70" s="32">
        <f t="shared" si="19"/>
        <v>0.13037391271322554</v>
      </c>
      <c r="G70" s="50"/>
      <c r="H70" s="50">
        <v>42983.342361111114</v>
      </c>
      <c r="I70" s="32">
        <f t="shared" si="7"/>
        <v>21.200000000128057</v>
      </c>
      <c r="J70">
        <v>5267.24</v>
      </c>
      <c r="K70">
        <v>4881.42</v>
      </c>
      <c r="L70" s="32">
        <f t="shared" si="20"/>
        <v>287.78781692153393</v>
      </c>
      <c r="M70" s="32">
        <f t="shared" si="21"/>
        <v>251.51117425578374</v>
      </c>
      <c r="N70" s="50"/>
      <c r="O70" s="50">
        <v>42983.348032407404</v>
      </c>
      <c r="P70" s="32">
        <f t="shared" si="8"/>
        <v>21.336111111100763</v>
      </c>
      <c r="Q70">
        <v>32.54</v>
      </c>
      <c r="R70">
        <v>29.86</v>
      </c>
      <c r="S70" s="32">
        <f t="shared" si="22"/>
        <v>0.32280547044802299</v>
      </c>
      <c r="T70" s="32">
        <f t="shared" si="23"/>
        <v>0.27934117261700292</v>
      </c>
      <c r="W70" s="50">
        <v>42983.339791666665</v>
      </c>
      <c r="X70" s="32">
        <f t="shared" si="9"/>
        <v>21.138333333365154</v>
      </c>
      <c r="Y70">
        <v>19.04</v>
      </c>
      <c r="Z70">
        <v>0.43</v>
      </c>
      <c r="AA70" s="32">
        <f t="shared" si="10"/>
        <v>0.25238431998252042</v>
      </c>
      <c r="AB70" s="32">
        <f t="shared" si="11"/>
        <v>8.5694070483058726E-3</v>
      </c>
      <c r="AD70" s="50">
        <v>42983.344918981478</v>
      </c>
      <c r="AE70" s="32">
        <f t="shared" si="12"/>
        <v>21.261388888873626</v>
      </c>
      <c r="AF70">
        <v>139.53</v>
      </c>
      <c r="AG70">
        <v>139.97</v>
      </c>
      <c r="AH70" s="32">
        <f t="shared" si="13"/>
        <v>4.422024522001843</v>
      </c>
      <c r="AI70" s="32">
        <f t="shared" si="14"/>
        <v>6.6692255616849963</v>
      </c>
      <c r="AK70" s="50">
        <v>42983.350601851853</v>
      </c>
      <c r="AL70" s="32">
        <f t="shared" si="15"/>
        <v>21.397777777863666</v>
      </c>
      <c r="AM70">
        <v>37.06</v>
      </c>
      <c r="AN70">
        <v>5.94</v>
      </c>
      <c r="AO70" s="32">
        <f t="shared" si="16"/>
        <v>0.34530927629337788</v>
      </c>
      <c r="AP70" s="32">
        <f t="shared" si="17"/>
        <v>8.3210123456807963E-2</v>
      </c>
      <c r="AT70" s="50"/>
      <c r="AU70" s="57"/>
      <c r="AX70" s="32"/>
      <c r="AY70" s="32"/>
      <c r="AZ70" s="50"/>
      <c r="BA70" s="50"/>
      <c r="BB70" s="32"/>
      <c r="BE70" s="32"/>
      <c r="BF70" s="32"/>
      <c r="BG70" s="50"/>
      <c r="BH70" s="50"/>
      <c r="BI70" s="32"/>
      <c r="BL70" s="32"/>
      <c r="BM70" s="32"/>
      <c r="BP70" s="50"/>
      <c r="BQ70" s="32"/>
      <c r="BT70" s="32"/>
      <c r="BU70" s="32"/>
      <c r="BW70" s="50"/>
      <c r="BX70" s="32"/>
      <c r="CA70" s="32"/>
      <c r="CB70" s="32"/>
      <c r="CD70" s="50"/>
      <c r="CE70" s="32"/>
      <c r="CH70" s="32"/>
      <c r="CI70" s="32"/>
    </row>
    <row r="71" spans="1:87" x14ac:dyDescent="0.2">
      <c r="E71" s="32">
        <f t="shared" si="18"/>
        <v>0</v>
      </c>
      <c r="F71" s="32">
        <f t="shared" si="19"/>
        <v>0</v>
      </c>
      <c r="AX71" s="32"/>
      <c r="AY71" s="32"/>
    </row>
    <row r="73" spans="1:87" x14ac:dyDescent="0.2">
      <c r="A73" t="s">
        <v>170</v>
      </c>
      <c r="H73" t="s">
        <v>183</v>
      </c>
      <c r="O73" t="s">
        <v>184</v>
      </c>
      <c r="W73" t="s">
        <v>174</v>
      </c>
      <c r="AD73" t="s">
        <v>189</v>
      </c>
      <c r="AK73" t="s">
        <v>190</v>
      </c>
    </row>
    <row r="74" spans="1:87" x14ac:dyDescent="0.2">
      <c r="A74" s="60" t="s">
        <v>16</v>
      </c>
      <c r="B74" t="s">
        <v>50</v>
      </c>
      <c r="C74">
        <f>'biodistribution with counts'!M40</f>
        <v>0.54300000000000015</v>
      </c>
      <c r="H74" s="60" t="s">
        <v>20</v>
      </c>
      <c r="I74" t="s">
        <v>50</v>
      </c>
      <c r="J74">
        <f>'biodistribution with counts'!M42</f>
        <v>6.8900000000000183E-2</v>
      </c>
      <c r="O74" s="62" t="s">
        <v>59</v>
      </c>
      <c r="P74" s="40" t="s">
        <v>50</v>
      </c>
      <c r="Q74" s="40">
        <f>'biodistribution with counts'!M46</f>
        <v>0.38830000000000009</v>
      </c>
      <c r="R74" s="40"/>
      <c r="S74" s="40"/>
      <c r="T74" s="40"/>
      <c r="W74" s="60" t="s">
        <v>16</v>
      </c>
      <c r="X74" t="s">
        <v>50</v>
      </c>
      <c r="Y74">
        <f>'biodistribution with counts'!M94</f>
        <v>0.28299999999999992</v>
      </c>
      <c r="AD74" s="60" t="s">
        <v>20</v>
      </c>
      <c r="AE74" t="s">
        <v>50</v>
      </c>
      <c r="AF74">
        <f>'biodistribution with counts'!M96</f>
        <v>2.7199999999999669E-2</v>
      </c>
      <c r="AK74" s="62" t="s">
        <v>59</v>
      </c>
      <c r="AL74" s="40" t="s">
        <v>50</v>
      </c>
      <c r="AM74" s="40">
        <f>'biodistribution with counts'!M100</f>
        <v>0.42810000000000059</v>
      </c>
      <c r="AN74" s="40"/>
      <c r="AO74" s="40"/>
      <c r="AP74" s="40"/>
      <c r="AT74" s="60"/>
      <c r="BA74" s="60"/>
      <c r="BH74" s="62"/>
      <c r="BI74" s="40"/>
      <c r="BJ74" s="40"/>
      <c r="BK74" s="40"/>
      <c r="BL74" s="40"/>
      <c r="BM74" s="40"/>
      <c r="BP74" s="60"/>
      <c r="BW74" s="60"/>
      <c r="CD74" s="62"/>
      <c r="CE74" s="40"/>
      <c r="CF74" s="40"/>
      <c r="CG74" s="40"/>
      <c r="CH74" s="40"/>
      <c r="CI74" s="40"/>
    </row>
    <row r="75" spans="1:87" x14ac:dyDescent="0.2">
      <c r="A75" t="s">
        <v>51</v>
      </c>
      <c r="F75">
        <v>1.1749000000000001</v>
      </c>
      <c r="H75" t="s">
        <v>51</v>
      </c>
      <c r="M75" s="80">
        <v>254.30861999999999</v>
      </c>
      <c r="O75" s="40" t="s">
        <v>51</v>
      </c>
      <c r="P75" s="40"/>
      <c r="Q75" s="40"/>
      <c r="R75" s="40"/>
      <c r="S75" s="40"/>
      <c r="T75" s="40">
        <v>10.745469999999999</v>
      </c>
      <c r="W75" t="s">
        <v>51</v>
      </c>
      <c r="AB75" t="s">
        <v>193</v>
      </c>
      <c r="AD75" s="40" t="s">
        <v>51</v>
      </c>
      <c r="AE75" s="40"/>
      <c r="AF75" s="40"/>
      <c r="AG75" s="40"/>
      <c r="AH75" s="40"/>
      <c r="AI75" s="40">
        <v>20.743569999999998</v>
      </c>
      <c r="AJ75" s="40"/>
      <c r="AK75" s="40" t="s">
        <v>51</v>
      </c>
      <c r="AL75" s="40"/>
      <c r="AM75" s="40"/>
      <c r="AN75" s="40"/>
      <c r="AO75" s="40"/>
      <c r="AP75" s="40">
        <v>1.67815</v>
      </c>
      <c r="BH75" s="40"/>
      <c r="BI75" s="40"/>
      <c r="BJ75" s="40"/>
      <c r="BK75" s="40"/>
      <c r="BL75" s="40"/>
      <c r="BM75" s="40"/>
      <c r="CD75" s="40"/>
      <c r="CE75" s="40"/>
      <c r="CF75" s="40"/>
      <c r="CG75" s="40"/>
      <c r="CH75" s="40"/>
      <c r="CI75" s="40"/>
    </row>
    <row r="76" spans="1:87" x14ac:dyDescent="0.2">
      <c r="A76" t="s">
        <v>52</v>
      </c>
      <c r="B76" t="s">
        <v>53</v>
      </c>
      <c r="C76" t="s">
        <v>54</v>
      </c>
      <c r="D76" s="2" t="s">
        <v>35</v>
      </c>
      <c r="E76" s="2" t="s">
        <v>36</v>
      </c>
      <c r="F76" s="2" t="s">
        <v>37</v>
      </c>
      <c r="G76" s="2"/>
      <c r="H76" s="2" t="s">
        <v>52</v>
      </c>
      <c r="I76" s="2" t="s">
        <v>53</v>
      </c>
      <c r="J76" s="2" t="s">
        <v>54</v>
      </c>
      <c r="K76" s="2" t="s">
        <v>35</v>
      </c>
      <c r="L76" s="2" t="s">
        <v>36</v>
      </c>
      <c r="M76" s="2" t="s">
        <v>37</v>
      </c>
      <c r="N76" s="2"/>
      <c r="O76" s="65" t="s">
        <v>52</v>
      </c>
      <c r="P76" s="65" t="s">
        <v>53</v>
      </c>
      <c r="Q76" s="65" t="s">
        <v>54</v>
      </c>
      <c r="R76" s="2" t="s">
        <v>35</v>
      </c>
      <c r="S76" s="65" t="s">
        <v>36</v>
      </c>
      <c r="T76" s="65" t="s">
        <v>37</v>
      </c>
      <c r="W76" t="s">
        <v>52</v>
      </c>
      <c r="X76" t="s">
        <v>53</v>
      </c>
      <c r="Y76" t="s">
        <v>54</v>
      </c>
      <c r="Z76" s="2" t="s">
        <v>35</v>
      </c>
      <c r="AA76" s="2" t="s">
        <v>36</v>
      </c>
      <c r="AB76" s="2" t="s">
        <v>37</v>
      </c>
      <c r="AC76" s="2"/>
      <c r="AD76" s="2" t="s">
        <v>52</v>
      </c>
      <c r="AE76" s="2" t="s">
        <v>53</v>
      </c>
      <c r="AF76" s="2" t="s">
        <v>54</v>
      </c>
      <c r="AG76" s="2" t="s">
        <v>35</v>
      </c>
      <c r="AH76" s="2" t="s">
        <v>36</v>
      </c>
      <c r="AI76" s="2" t="s">
        <v>37</v>
      </c>
      <c r="AJ76" s="2"/>
      <c r="AK76" s="65" t="s">
        <v>52</v>
      </c>
      <c r="AL76" s="65" t="s">
        <v>53</v>
      </c>
      <c r="AM76" s="65" t="s">
        <v>54</v>
      </c>
      <c r="AN76" s="2" t="s">
        <v>35</v>
      </c>
      <c r="AO76" s="65" t="s">
        <v>36</v>
      </c>
      <c r="AP76" s="65" t="s">
        <v>37</v>
      </c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65"/>
      <c r="BI76" s="65"/>
      <c r="BJ76" s="65"/>
      <c r="BK76" s="2"/>
      <c r="BL76" s="65"/>
      <c r="BM76" s="65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65"/>
      <c r="CE76" s="65"/>
      <c r="CF76" s="65"/>
      <c r="CG76" s="2"/>
      <c r="CH76" s="65"/>
      <c r="CI76" s="65"/>
    </row>
    <row r="77" spans="1:87" x14ac:dyDescent="0.2">
      <c r="A77" s="50">
        <v>42982.488518518519</v>
      </c>
      <c r="B77" s="32">
        <f>(A77-$B$12)*24</f>
        <v>0.70777777786133811</v>
      </c>
      <c r="C77">
        <v>10.050000000000001</v>
      </c>
      <c r="D77">
        <v>46.68</v>
      </c>
      <c r="E77" s="32">
        <f t="shared" ref="E77:E108" si="24">(C77/$B$5)/$C$74</f>
        <v>9.9202938591223713E-2</v>
      </c>
      <c r="F77" s="32">
        <f t="shared" ref="F77:F108" si="25">(D77/$C$5)/$C$74</f>
        <v>0.43452136367336364</v>
      </c>
      <c r="H77" s="50">
        <v>42982.493645833332</v>
      </c>
      <c r="I77" s="32">
        <f>(H77-$B$12)*24</f>
        <v>0.83083333336981013</v>
      </c>
      <c r="J77">
        <v>3560.71</v>
      </c>
      <c r="K77">
        <v>3358.01</v>
      </c>
      <c r="L77" s="32">
        <f t="shared" ref="L77:L108" si="26">(J77/$B$5)/$J$74</f>
        <v>276.99739653089756</v>
      </c>
      <c r="M77" s="32">
        <f t="shared" ref="M77:M108" si="27">(K77/$C$5)/$J$74</f>
        <v>246.34450498432093</v>
      </c>
      <c r="O77" s="50">
        <v>42982.498993055553</v>
      </c>
      <c r="P77" s="32">
        <f>(O77-$B$12)*24</f>
        <v>0.95916666666744277</v>
      </c>
      <c r="Q77">
        <v>148.58000000000001</v>
      </c>
      <c r="R77">
        <v>412.91</v>
      </c>
      <c r="S77" s="32">
        <f t="shared" ref="S77:S108" si="28">(Q77/$B$5)/$Q$74</f>
        <v>2.0509320332217413</v>
      </c>
      <c r="T77" s="32">
        <f t="shared" ref="T77:T108" si="29">(R77/$C$5)/$Q$74</f>
        <v>5.3748720024834231</v>
      </c>
      <c r="W77" s="50">
        <v>42982.491087962961</v>
      </c>
      <c r="X77" s="32">
        <f>(W77-$B$12)*24</f>
        <v>0.76944444444961846</v>
      </c>
      <c r="Y77">
        <v>9.5299999999999994</v>
      </c>
      <c r="Z77">
        <v>5.87</v>
      </c>
      <c r="AA77" s="32">
        <f>(Y77/$B$7)/$Y$74</f>
        <v>0.14279602918196238</v>
      </c>
      <c r="AB77" s="32">
        <f>(Z77/$C$7)/$Y$74</f>
        <v>0.13223554899827764</v>
      </c>
      <c r="AD77" s="50">
        <v>42982.496435185189</v>
      </c>
      <c r="AE77" s="32">
        <f>(AD77-$B$12)*24</f>
        <v>0.89777777792187408</v>
      </c>
      <c r="AF77">
        <v>137.56</v>
      </c>
      <c r="AG77">
        <v>82.27</v>
      </c>
      <c r="AH77" s="32">
        <f>(AF77/$B$7)/$AF$74</f>
        <v>21.445339647701864</v>
      </c>
      <c r="AI77" s="32">
        <f>(AG77/$C$7)/$AF$74</f>
        <v>19.282757968941183</v>
      </c>
      <c r="AK77" s="50">
        <v>42982.501550925925</v>
      </c>
      <c r="AL77" s="32">
        <f>(AK77-$B$12)*24</f>
        <v>1.0205555555876344</v>
      </c>
      <c r="AM77">
        <v>4.55</v>
      </c>
      <c r="AN77">
        <v>36.01</v>
      </c>
      <c r="AO77" s="32">
        <f>(AM77/$B$7)/$AM$74</f>
        <v>4.5068783385861372E-2</v>
      </c>
      <c r="AP77" s="32">
        <f>(AN77/$C$7)/$AM$74</f>
        <v>0.53625882272810177</v>
      </c>
      <c r="AT77" s="50"/>
      <c r="AU77" s="32"/>
      <c r="AX77" s="32"/>
      <c r="AY77" s="32"/>
      <c r="BA77" s="50"/>
      <c r="BB77" s="32"/>
      <c r="BE77" s="32"/>
      <c r="BF77" s="32"/>
      <c r="BH77" s="50"/>
      <c r="BI77" s="32"/>
      <c r="BL77" s="32"/>
      <c r="BM77" s="32"/>
      <c r="BP77" s="50"/>
      <c r="BQ77" s="32"/>
      <c r="BT77" s="32"/>
      <c r="BU77" s="32"/>
      <c r="BW77" s="50"/>
      <c r="BX77" s="32"/>
      <c r="CA77" s="32"/>
      <c r="CB77" s="32"/>
      <c r="CD77" s="50"/>
      <c r="CE77" s="32"/>
      <c r="CH77" s="32"/>
      <c r="CI77" s="32"/>
    </row>
    <row r="78" spans="1:87" x14ac:dyDescent="0.2">
      <c r="A78" s="50">
        <v>42982.504814814813</v>
      </c>
      <c r="B78" s="32">
        <f t="shared" ref="B78:B126" si="30">(A78-$B$12)*24</f>
        <v>1.0988888888969086</v>
      </c>
      <c r="C78">
        <v>20.04</v>
      </c>
      <c r="D78">
        <v>30.23</v>
      </c>
      <c r="E78" s="32">
        <f t="shared" si="24"/>
        <v>0.19781362083264906</v>
      </c>
      <c r="F78" s="32">
        <f t="shared" si="25"/>
        <v>0.28139633298727046</v>
      </c>
      <c r="H78" s="50">
        <v>42982.509942129633</v>
      </c>
      <c r="I78" s="32">
        <f t="shared" ref="I78:I126" si="31">(H78-$B$12)*24</f>
        <v>1.2219444445800036</v>
      </c>
      <c r="J78">
        <v>3593.95</v>
      </c>
      <c r="K78">
        <v>3286.38</v>
      </c>
      <c r="L78" s="32">
        <f t="shared" si="26"/>
        <v>279.58322729517965</v>
      </c>
      <c r="M78" s="32">
        <f t="shared" si="27"/>
        <v>241.0897091701253</v>
      </c>
      <c r="O78" s="50">
        <v>42982.5155787037</v>
      </c>
      <c r="P78" s="32">
        <f t="shared" ref="P78:P126" si="32">(O78-$B$12)*24</f>
        <v>1.3572222221991979</v>
      </c>
      <c r="Q78">
        <v>136.03</v>
      </c>
      <c r="R78">
        <v>331.55</v>
      </c>
      <c r="S78" s="32">
        <f t="shared" si="28"/>
        <v>1.8776974322193665</v>
      </c>
      <c r="T78" s="32">
        <f t="shared" si="29"/>
        <v>4.315804442671233</v>
      </c>
      <c r="W78" s="50">
        <v>42982.507372685184</v>
      </c>
      <c r="X78" s="32">
        <f t="shared" ref="X78:X126" si="33">(W78-$B$12)*24</f>
        <v>1.1602777778171003</v>
      </c>
      <c r="Y78">
        <v>32.53</v>
      </c>
      <c r="Z78">
        <v>12.4</v>
      </c>
      <c r="AA78" s="32">
        <f t="shared" ref="AA78:AA126" si="34">(Y78/$B$7)/$Y$74</f>
        <v>0.48742443119509299</v>
      </c>
      <c r="AB78" s="32">
        <f t="shared" ref="AB78:AB126" si="35">(Z78/$C$7)/$Y$74</f>
        <v>0.27933914950232414</v>
      </c>
      <c r="AD78" s="50">
        <v>42982.513020833336</v>
      </c>
      <c r="AE78" s="32">
        <f t="shared" ref="AE78:AE126" si="36">(AD78-$B$12)*24</f>
        <v>1.2958333334536292</v>
      </c>
      <c r="AF78">
        <v>167.02</v>
      </c>
      <c r="AG78">
        <v>123.3</v>
      </c>
      <c r="AH78" s="32">
        <f t="shared" ref="AH78:AH126" si="37">(AF78/$B$7)/$AF$74</f>
        <v>26.038097033724668</v>
      </c>
      <c r="AI78" s="32">
        <f t="shared" ref="AI78:AI126" si="38">(AG78/$C$7)/$AF$74</f>
        <v>28.899526650911003</v>
      </c>
      <c r="AK78" s="50">
        <v>42982.518148148149</v>
      </c>
      <c r="AL78" s="32">
        <f t="shared" ref="AL78:AL126" si="39">(AK78-$B$12)*24</f>
        <v>1.4188888889621012</v>
      </c>
      <c r="AM78">
        <v>25.54</v>
      </c>
      <c r="AN78">
        <v>29.38</v>
      </c>
      <c r="AO78" s="32">
        <f t="shared" ref="AO78:AO126" si="40">(AM78/$B$7)/$AM$74</f>
        <v>0.25297950058788998</v>
      </c>
      <c r="AP78" s="32">
        <f t="shared" ref="AP78:AP126" si="41">(AN78/$C$7)/$AM$74</f>
        <v>0.43752524886841521</v>
      </c>
      <c r="AT78" s="50"/>
      <c r="AU78" s="32"/>
      <c r="AX78" s="32"/>
      <c r="AY78" s="32"/>
      <c r="BA78" s="50"/>
      <c r="BB78" s="32"/>
      <c r="BE78" s="32"/>
      <c r="BF78" s="32"/>
      <c r="BH78" s="50"/>
      <c r="BI78" s="32"/>
      <c r="BL78" s="32"/>
      <c r="BM78" s="32"/>
      <c r="BP78" s="50"/>
      <c r="BQ78" s="32"/>
      <c r="BT78" s="32"/>
      <c r="BU78" s="32"/>
      <c r="BW78" s="50"/>
      <c r="BX78" s="32"/>
      <c r="CA78" s="32"/>
      <c r="CB78" s="32"/>
      <c r="CD78" s="50"/>
      <c r="CE78" s="32"/>
      <c r="CH78" s="32"/>
      <c r="CI78" s="32"/>
    </row>
    <row r="79" spans="1:87" x14ac:dyDescent="0.2">
      <c r="A79" s="50">
        <v>42982.521099537036</v>
      </c>
      <c r="B79" s="32">
        <f t="shared" si="30"/>
        <v>1.4897222222643904</v>
      </c>
      <c r="C79">
        <v>11.53</v>
      </c>
      <c r="D79">
        <v>18.920000000000002</v>
      </c>
      <c r="E79" s="32">
        <f t="shared" si="24"/>
        <v>0.11381192855291634</v>
      </c>
      <c r="F79" s="32">
        <f t="shared" si="25"/>
        <v>0.17611705657026652</v>
      </c>
      <c r="G79" s="50"/>
      <c r="H79" s="50">
        <v>42982.526226851849</v>
      </c>
      <c r="I79" s="32">
        <f t="shared" si="31"/>
        <v>1.6127777777728625</v>
      </c>
      <c r="J79">
        <v>3623.06</v>
      </c>
      <c r="K79">
        <v>3304.9</v>
      </c>
      <c r="L79" s="32">
        <f t="shared" si="26"/>
        <v>281.84777403249171</v>
      </c>
      <c r="M79" s="32">
        <f t="shared" si="27"/>
        <v>242.44834128626246</v>
      </c>
      <c r="N79" s="50"/>
      <c r="O79" s="50">
        <v>42982.532013888886</v>
      </c>
      <c r="P79" s="32">
        <f t="shared" si="32"/>
        <v>1.7516666666488163</v>
      </c>
      <c r="Q79">
        <v>161.09</v>
      </c>
      <c r="R79">
        <v>253.15</v>
      </c>
      <c r="S79" s="32">
        <f t="shared" si="28"/>
        <v>2.2236144920695269</v>
      </c>
      <c r="T79" s="32">
        <f t="shared" si="29"/>
        <v>3.2952673643861337</v>
      </c>
      <c r="W79" s="50">
        <v>42982.523657407408</v>
      </c>
      <c r="X79" s="32">
        <f t="shared" si="33"/>
        <v>1.5511111111845821</v>
      </c>
      <c r="Y79">
        <v>19.53</v>
      </c>
      <c r="Z79">
        <v>14.57</v>
      </c>
      <c r="AA79" s="32">
        <f t="shared" si="34"/>
        <v>0.29263446483984523</v>
      </c>
      <c r="AB79" s="32">
        <f t="shared" si="35"/>
        <v>0.32822350066523082</v>
      </c>
      <c r="AD79" s="50">
        <v>42982.529456018521</v>
      </c>
      <c r="AE79" s="32">
        <f t="shared" si="36"/>
        <v>1.6902777779032476</v>
      </c>
      <c r="AF79">
        <v>143.55000000000001</v>
      </c>
      <c r="AG79">
        <v>99.07</v>
      </c>
      <c r="AH79" s="32">
        <f t="shared" si="37"/>
        <v>22.379169136577513</v>
      </c>
      <c r="AI79" s="32">
        <f t="shared" si="38"/>
        <v>23.220406369065312</v>
      </c>
      <c r="AK79" s="50">
        <v>42982.534571759257</v>
      </c>
      <c r="AL79" s="32">
        <f t="shared" si="39"/>
        <v>1.813055555569008</v>
      </c>
      <c r="AM79">
        <v>24.04</v>
      </c>
      <c r="AN79">
        <v>21.81</v>
      </c>
      <c r="AO79" s="32">
        <f t="shared" si="40"/>
        <v>0.23812165991123241</v>
      </c>
      <c r="AP79" s="32">
        <f t="shared" si="41"/>
        <v>0.32479324975562068</v>
      </c>
      <c r="AT79" s="50"/>
      <c r="AU79" s="32"/>
      <c r="AX79" s="32"/>
      <c r="AY79" s="32"/>
      <c r="AZ79" s="50"/>
      <c r="BA79" s="50"/>
      <c r="BB79" s="32"/>
      <c r="BE79" s="32"/>
      <c r="BF79" s="32"/>
      <c r="BG79" s="50"/>
      <c r="BH79" s="50"/>
      <c r="BI79" s="32"/>
      <c r="BL79" s="32"/>
      <c r="BM79" s="32"/>
      <c r="BP79" s="50"/>
      <c r="BQ79" s="32"/>
      <c r="BT79" s="32"/>
      <c r="BU79" s="32"/>
      <c r="BW79" s="50"/>
      <c r="BX79" s="32"/>
      <c r="CA79" s="32"/>
      <c r="CB79" s="32"/>
      <c r="CD79" s="50"/>
      <c r="CE79" s="32"/>
      <c r="CH79" s="32"/>
      <c r="CI79" s="32"/>
    </row>
    <row r="80" spans="1:87" x14ac:dyDescent="0.2">
      <c r="A80" s="50">
        <v>42982.57980324074</v>
      </c>
      <c r="B80" s="32">
        <f t="shared" si="30"/>
        <v>2.8986111111589707</v>
      </c>
      <c r="C80">
        <v>0</v>
      </c>
      <c r="D80">
        <v>9.67</v>
      </c>
      <c r="E80" s="32">
        <f t="shared" si="24"/>
        <v>0</v>
      </c>
      <c r="F80" s="32">
        <f t="shared" si="25"/>
        <v>9.0013315910913161E-2</v>
      </c>
      <c r="H80" s="50">
        <v>42982.584918981483</v>
      </c>
      <c r="I80" s="32">
        <f t="shared" si="31"/>
        <v>3.0213888889993541</v>
      </c>
      <c r="J80">
        <v>3728.2</v>
      </c>
      <c r="K80">
        <v>3435.88</v>
      </c>
      <c r="L80" s="32">
        <f t="shared" si="26"/>
        <v>290.02690299027222</v>
      </c>
      <c r="M80" s="32">
        <f t="shared" si="27"/>
        <v>252.05706885492555</v>
      </c>
      <c r="O80" s="50">
        <v>42982.590324074074</v>
      </c>
      <c r="P80" s="32">
        <f t="shared" si="32"/>
        <v>3.151111111161299</v>
      </c>
      <c r="Q80">
        <v>104.04</v>
      </c>
      <c r="R80">
        <v>145.16</v>
      </c>
      <c r="S80" s="32">
        <f t="shared" si="28"/>
        <v>1.4361217440866199</v>
      </c>
      <c r="T80" s="32">
        <f t="shared" si="29"/>
        <v>1.8895556413758294</v>
      </c>
      <c r="W80" s="50">
        <v>42982.582361111112</v>
      </c>
      <c r="X80" s="32">
        <f t="shared" si="33"/>
        <v>2.9600000000791624</v>
      </c>
      <c r="Y80">
        <v>15.52</v>
      </c>
      <c r="Z80">
        <v>21.08</v>
      </c>
      <c r="AA80" s="32">
        <f t="shared" si="34"/>
        <v>0.2325492521410342</v>
      </c>
      <c r="AB80" s="32">
        <f t="shared" si="35"/>
        <v>0.47487655415395097</v>
      </c>
      <c r="AD80" s="50">
        <v>42982.587766203702</v>
      </c>
      <c r="AE80" s="32">
        <f t="shared" si="36"/>
        <v>3.0897222222411074</v>
      </c>
      <c r="AF80">
        <v>128.05000000000001</v>
      </c>
      <c r="AG80">
        <v>103.15</v>
      </c>
      <c r="AH80" s="32">
        <f t="shared" si="37"/>
        <v>19.962748923293283</v>
      </c>
      <c r="AI80" s="32">
        <f t="shared" si="38"/>
        <v>24.176692409095462</v>
      </c>
      <c r="AK80" s="50">
        <v>42982.592881944445</v>
      </c>
      <c r="AL80" s="32">
        <f t="shared" si="39"/>
        <v>3.2125000000814907</v>
      </c>
      <c r="AM80">
        <v>19.059999999999999</v>
      </c>
      <c r="AN80">
        <v>0</v>
      </c>
      <c r="AO80" s="32">
        <f t="shared" si="40"/>
        <v>0.1887936288647292</v>
      </c>
      <c r="AP80" s="32">
        <f t="shared" si="41"/>
        <v>0</v>
      </c>
      <c r="AT80" s="50"/>
      <c r="AU80" s="32"/>
      <c r="AX80" s="32"/>
      <c r="AY80" s="32"/>
      <c r="BA80" s="50"/>
      <c r="BB80" s="32"/>
      <c r="BE80" s="32"/>
      <c r="BF80" s="32"/>
      <c r="BH80" s="50"/>
      <c r="BI80" s="32"/>
      <c r="BL80" s="32"/>
      <c r="BM80" s="32"/>
      <c r="BP80" s="50"/>
      <c r="BQ80" s="32"/>
      <c r="BT80" s="32"/>
      <c r="BU80" s="32"/>
      <c r="BW80" s="50"/>
      <c r="BX80" s="32"/>
      <c r="CA80" s="32"/>
      <c r="CB80" s="32"/>
      <c r="CD80" s="50"/>
      <c r="CE80" s="32"/>
      <c r="CH80" s="32"/>
      <c r="CI80" s="32"/>
    </row>
    <row r="81" spans="1:87" x14ac:dyDescent="0.2">
      <c r="A81" s="50">
        <v>42982.596122685187</v>
      </c>
      <c r="B81" s="32">
        <f t="shared" si="30"/>
        <v>3.2902777778799646</v>
      </c>
      <c r="C81">
        <v>2.5299999999999998</v>
      </c>
      <c r="D81">
        <v>4.33</v>
      </c>
      <c r="E81" s="32">
        <f t="shared" si="24"/>
        <v>2.4973476083163776E-2</v>
      </c>
      <c r="F81" s="32">
        <f t="shared" si="25"/>
        <v>4.0305859141081077E-2</v>
      </c>
      <c r="H81" s="50">
        <v>42982.601238425923</v>
      </c>
      <c r="I81" s="32">
        <f t="shared" si="31"/>
        <v>3.4130555555457249</v>
      </c>
      <c r="J81">
        <v>3647.72</v>
      </c>
      <c r="K81">
        <v>3319.4</v>
      </c>
      <c r="L81" s="32">
        <f t="shared" si="26"/>
        <v>283.76614306519923</v>
      </c>
      <c r="M81" s="32">
        <f t="shared" si="27"/>
        <v>243.5120651352899</v>
      </c>
      <c r="O81" s="50">
        <v>42982.606793981482</v>
      </c>
      <c r="P81" s="32">
        <f t="shared" si="32"/>
        <v>3.5463888889644295</v>
      </c>
      <c r="Q81">
        <v>90.07</v>
      </c>
      <c r="R81">
        <v>113.27</v>
      </c>
      <c r="S81" s="32">
        <f t="shared" si="28"/>
        <v>1.2432860965963268</v>
      </c>
      <c r="T81" s="32">
        <f t="shared" si="29"/>
        <v>1.4744417711397093</v>
      </c>
      <c r="W81" s="50">
        <v>42982.598680555559</v>
      </c>
      <c r="X81" s="32">
        <f t="shared" si="33"/>
        <v>3.3516666668001562</v>
      </c>
      <c r="Y81">
        <v>25.04</v>
      </c>
      <c r="Z81">
        <v>5.87</v>
      </c>
      <c r="AA81" s="32">
        <f t="shared" si="34"/>
        <v>0.37519544288733869</v>
      </c>
      <c r="AB81" s="32">
        <f t="shared" si="35"/>
        <v>0.13223554899827764</v>
      </c>
      <c r="AD81" s="50">
        <v>42982.60423611111</v>
      </c>
      <c r="AE81" s="32">
        <f t="shared" si="36"/>
        <v>3.4850000000442378</v>
      </c>
      <c r="AF81">
        <v>170.51</v>
      </c>
      <c r="AG81">
        <v>115.7</v>
      </c>
      <c r="AH81" s="32">
        <f t="shared" si="37"/>
        <v>26.582181326909307</v>
      </c>
      <c r="AI81" s="32">
        <f t="shared" si="38"/>
        <v>27.118209517521517</v>
      </c>
      <c r="AK81" s="50">
        <v>42982.609351851854</v>
      </c>
      <c r="AL81" s="32">
        <f t="shared" si="39"/>
        <v>3.6077777778846212</v>
      </c>
      <c r="AM81">
        <v>25.06</v>
      </c>
      <c r="AN81">
        <v>18.11</v>
      </c>
      <c r="AO81" s="32">
        <f t="shared" si="40"/>
        <v>0.24822499157135958</v>
      </c>
      <c r="AP81" s="32">
        <f t="shared" si="41"/>
        <v>0.26969306524870662</v>
      </c>
      <c r="AT81" s="50"/>
      <c r="AU81" s="32"/>
      <c r="AX81" s="32"/>
      <c r="AY81" s="32"/>
      <c r="BA81" s="50"/>
      <c r="BB81" s="32"/>
      <c r="BE81" s="32"/>
      <c r="BF81" s="32"/>
      <c r="BH81" s="50"/>
      <c r="BI81" s="32"/>
      <c r="BL81" s="32"/>
      <c r="BM81" s="32"/>
      <c r="BP81" s="50"/>
      <c r="BQ81" s="32"/>
      <c r="BT81" s="32"/>
      <c r="BU81" s="32"/>
      <c r="BW81" s="50"/>
      <c r="BX81" s="32"/>
      <c r="CA81" s="32"/>
      <c r="CB81" s="32"/>
      <c r="CD81" s="50"/>
      <c r="CE81" s="32"/>
      <c r="CH81" s="32"/>
      <c r="CI81" s="32"/>
    </row>
    <row r="82" spans="1:87" x14ac:dyDescent="0.2">
      <c r="A82" s="50">
        <v>42982.612488425926</v>
      </c>
      <c r="B82" s="32">
        <f t="shared" si="30"/>
        <v>3.683055555622559</v>
      </c>
      <c r="C82">
        <v>11.53</v>
      </c>
      <c r="D82">
        <v>5.56</v>
      </c>
      <c r="E82" s="32">
        <f t="shared" si="24"/>
        <v>0.11381192855291634</v>
      </c>
      <c r="F82" s="32">
        <f t="shared" si="25"/>
        <v>5.1755329520649138E-2</v>
      </c>
      <c r="G82" s="50"/>
      <c r="H82" s="50">
        <v>42982.617615740739</v>
      </c>
      <c r="I82" s="32">
        <f t="shared" si="31"/>
        <v>3.8061111111310311</v>
      </c>
      <c r="J82">
        <v>3692.78</v>
      </c>
      <c r="K82">
        <v>3417.76</v>
      </c>
      <c r="L82" s="32">
        <f t="shared" si="26"/>
        <v>287.27148404710516</v>
      </c>
      <c r="M82" s="32">
        <f t="shared" si="27"/>
        <v>250.72778084496852</v>
      </c>
      <c r="N82" s="50"/>
      <c r="O82" s="50">
        <v>42982.623287037037</v>
      </c>
      <c r="P82" s="32">
        <f t="shared" si="32"/>
        <v>3.9422222222783603</v>
      </c>
      <c r="Q82">
        <v>113.59</v>
      </c>
      <c r="R82">
        <v>95.13</v>
      </c>
      <c r="S82" s="32">
        <f t="shared" si="28"/>
        <v>1.5679456834948016</v>
      </c>
      <c r="T82" s="32">
        <f t="shared" si="29"/>
        <v>1.2383124012405804</v>
      </c>
      <c r="W82" s="50">
        <v>42982.615057870367</v>
      </c>
      <c r="X82" s="32">
        <f t="shared" si="33"/>
        <v>3.7447222222108394</v>
      </c>
      <c r="Y82">
        <v>9.5299999999999994</v>
      </c>
      <c r="Z82">
        <v>20.89</v>
      </c>
      <c r="AA82" s="32">
        <f t="shared" si="34"/>
        <v>0.14279602918196238</v>
      </c>
      <c r="AB82" s="32">
        <f t="shared" si="35"/>
        <v>0.47059635750835088</v>
      </c>
      <c r="AD82" s="50">
        <v>42982.620717592596</v>
      </c>
      <c r="AE82" s="32">
        <f t="shared" si="36"/>
        <v>3.8805555556900799</v>
      </c>
      <c r="AF82">
        <v>130.53</v>
      </c>
      <c r="AG82">
        <v>129.07</v>
      </c>
      <c r="AH82" s="32">
        <f t="shared" si="37"/>
        <v>20.349376157418757</v>
      </c>
      <c r="AI82" s="32">
        <f t="shared" si="38"/>
        <v>30.251921369286968</v>
      </c>
      <c r="AK82" s="50">
        <v>42982.625844907408</v>
      </c>
      <c r="AL82" s="32">
        <f t="shared" si="39"/>
        <v>4.003611111198552</v>
      </c>
      <c r="AM82">
        <v>3.54</v>
      </c>
      <c r="AN82">
        <v>3.3</v>
      </c>
      <c r="AO82" s="32">
        <f t="shared" si="40"/>
        <v>3.5064503996911925E-2</v>
      </c>
      <c r="AP82" s="32">
        <f t="shared" si="41"/>
        <v>4.9143407803463927E-2</v>
      </c>
      <c r="AT82" s="50"/>
      <c r="AU82" s="32"/>
      <c r="AX82" s="32"/>
      <c r="AY82" s="32"/>
      <c r="AZ82" s="50"/>
      <c r="BA82" s="50"/>
      <c r="BB82" s="32"/>
      <c r="BE82" s="32"/>
      <c r="BF82" s="32"/>
      <c r="BG82" s="50"/>
      <c r="BH82" s="50"/>
      <c r="BI82" s="32"/>
      <c r="BL82" s="32"/>
      <c r="BM82" s="32"/>
      <c r="BP82" s="50"/>
      <c r="BQ82" s="32"/>
      <c r="BT82" s="32"/>
      <c r="BU82" s="32"/>
      <c r="BW82" s="50"/>
      <c r="BX82" s="32"/>
      <c r="CA82" s="32"/>
      <c r="CB82" s="32"/>
      <c r="CD82" s="50"/>
      <c r="CE82" s="32"/>
      <c r="CH82" s="32"/>
      <c r="CI82" s="32"/>
    </row>
    <row r="83" spans="1:87" x14ac:dyDescent="0.2">
      <c r="A83" s="50">
        <v>42982.628969907404</v>
      </c>
      <c r="B83" s="32">
        <f t="shared" si="30"/>
        <v>4.0786111110937782</v>
      </c>
      <c r="C83">
        <v>17.04</v>
      </c>
      <c r="D83">
        <v>9.67</v>
      </c>
      <c r="E83" s="32">
        <f t="shared" si="24"/>
        <v>0.16820080334273152</v>
      </c>
      <c r="F83" s="32">
        <f t="shared" si="25"/>
        <v>9.0013315910913161E-2</v>
      </c>
      <c r="H83" s="50">
        <v>42982.634097222224</v>
      </c>
      <c r="I83" s="32">
        <f t="shared" si="31"/>
        <v>4.2016666667768732</v>
      </c>
      <c r="J83">
        <v>3760.6</v>
      </c>
      <c r="K83">
        <v>3480.34</v>
      </c>
      <c r="L83" s="32">
        <f t="shared" si="26"/>
        <v>292.54738785076381</v>
      </c>
      <c r="M83" s="32">
        <f t="shared" si="27"/>
        <v>255.31866625684006</v>
      </c>
      <c r="O83" s="50">
        <v>42982.639768518522</v>
      </c>
      <c r="P83" s="32">
        <f t="shared" si="32"/>
        <v>4.3377777779242024</v>
      </c>
      <c r="Q83">
        <v>115.59</v>
      </c>
      <c r="R83">
        <v>85</v>
      </c>
      <c r="S83" s="32">
        <f t="shared" si="28"/>
        <v>1.5955527912242637</v>
      </c>
      <c r="T83" s="32">
        <f t="shared" si="29"/>
        <v>1.1064496384468552</v>
      </c>
      <c r="W83" s="50">
        <v>42982.631527777776</v>
      </c>
      <c r="X83" s="32">
        <f t="shared" si="33"/>
        <v>4.1400000000139698</v>
      </c>
      <c r="Y83">
        <v>12.53</v>
      </c>
      <c r="Z83">
        <v>0</v>
      </c>
      <c r="AA83" s="32">
        <f t="shared" si="34"/>
        <v>0.18774755987932723</v>
      </c>
      <c r="AB83" s="32">
        <f t="shared" si="35"/>
        <v>0</v>
      </c>
      <c r="AD83" s="50">
        <v>42982.63721064815</v>
      </c>
      <c r="AE83" s="32">
        <f t="shared" si="36"/>
        <v>4.2763888890040107</v>
      </c>
      <c r="AF83">
        <v>140.05000000000001</v>
      </c>
      <c r="AG83">
        <v>135.72999999999999</v>
      </c>
      <c r="AH83" s="32">
        <f t="shared" si="37"/>
        <v>21.833525862610106</v>
      </c>
      <c r="AI83" s="32">
        <f t="shared" si="38"/>
        <v>31.812917699336175</v>
      </c>
      <c r="AK83" s="50">
        <v>42982.642337962963</v>
      </c>
      <c r="AL83" s="32">
        <f t="shared" si="39"/>
        <v>4.3994444445124827</v>
      </c>
      <c r="AM83">
        <v>43.03</v>
      </c>
      <c r="AN83">
        <v>12.91</v>
      </c>
      <c r="AO83" s="32">
        <f t="shared" si="40"/>
        <v>0.4262219228777176</v>
      </c>
      <c r="AP83" s="32">
        <f t="shared" si="41"/>
        <v>0.19225496810385434</v>
      </c>
      <c r="AT83" s="50"/>
      <c r="AU83" s="32"/>
      <c r="AX83" s="32"/>
      <c r="AY83" s="32"/>
      <c r="BA83" s="50"/>
      <c r="BB83" s="32"/>
      <c r="BE83" s="32"/>
      <c r="BF83" s="32"/>
      <c r="BH83" s="50"/>
      <c r="BI83" s="32"/>
      <c r="BL83" s="32"/>
      <c r="BM83" s="32"/>
      <c r="BP83" s="50"/>
      <c r="BQ83" s="32"/>
      <c r="BT83" s="32"/>
      <c r="BU83" s="32"/>
      <c r="BW83" s="50"/>
      <c r="BX83" s="32"/>
      <c r="CA83" s="32"/>
      <c r="CB83" s="32"/>
      <c r="CD83" s="50"/>
      <c r="CE83" s="32"/>
      <c r="CH83" s="32"/>
      <c r="CI83" s="32"/>
    </row>
    <row r="84" spans="1:87" x14ac:dyDescent="0.2">
      <c r="A84" s="50">
        <v>42982.645462962966</v>
      </c>
      <c r="B84" s="32">
        <f t="shared" si="30"/>
        <v>4.4744444445823319</v>
      </c>
      <c r="C84">
        <v>14.02</v>
      </c>
      <c r="D84">
        <v>0.42</v>
      </c>
      <c r="E84" s="32">
        <f t="shared" si="24"/>
        <v>0.13839056706954789</v>
      </c>
      <c r="F84" s="32">
        <f t="shared" si="25"/>
        <v>3.909575251559827E-3</v>
      </c>
      <c r="H84" s="50">
        <v>42982.650578703702</v>
      </c>
      <c r="I84" s="32">
        <f t="shared" si="31"/>
        <v>4.5972222222480923</v>
      </c>
      <c r="J84">
        <v>3628.21</v>
      </c>
      <c r="K84">
        <v>3504.8</v>
      </c>
      <c r="L84" s="32">
        <f t="shared" si="26"/>
        <v>282.2484066569217</v>
      </c>
      <c r="M84" s="32">
        <f t="shared" si="27"/>
        <v>257.11305834975121</v>
      </c>
      <c r="O84" s="50">
        <v>42982.656261574077</v>
      </c>
      <c r="P84" s="32">
        <f t="shared" si="32"/>
        <v>4.7336111112381332</v>
      </c>
      <c r="Q84">
        <v>90.07</v>
      </c>
      <c r="R84">
        <v>91.49</v>
      </c>
      <c r="S84" s="32">
        <f t="shared" si="28"/>
        <v>1.2432860965963268</v>
      </c>
      <c r="T84" s="32">
        <f t="shared" si="29"/>
        <v>1.1909303226059149</v>
      </c>
      <c r="W84" s="50">
        <v>42982.648020833331</v>
      </c>
      <c r="X84" s="32">
        <f t="shared" si="33"/>
        <v>4.5358333333279006</v>
      </c>
      <c r="Y84">
        <v>23.53</v>
      </c>
      <c r="Z84">
        <v>6.96</v>
      </c>
      <c r="AA84" s="32">
        <f t="shared" si="34"/>
        <v>0.35256983910299838</v>
      </c>
      <c r="AB84" s="32">
        <f t="shared" si="35"/>
        <v>0.15679036133356256</v>
      </c>
      <c r="AD84" s="50">
        <v>42982.653703703705</v>
      </c>
      <c r="AE84" s="32">
        <f t="shared" si="36"/>
        <v>4.6722222223179415</v>
      </c>
      <c r="AF84">
        <v>125.57</v>
      </c>
      <c r="AG84">
        <v>119.74</v>
      </c>
      <c r="AH84" s="32">
        <f t="shared" si="37"/>
        <v>19.576121689167802</v>
      </c>
      <c r="AI84" s="32">
        <f t="shared" si="38"/>
        <v>28.065120204218033</v>
      </c>
      <c r="AK84" s="50">
        <v>42982.658819444441</v>
      </c>
      <c r="AL84" s="32">
        <f t="shared" si="39"/>
        <v>4.7949999999837019</v>
      </c>
      <c r="AM84">
        <v>24.05</v>
      </c>
      <c r="AN84">
        <v>1.93</v>
      </c>
      <c r="AO84" s="32">
        <f t="shared" si="40"/>
        <v>0.23822071218241012</v>
      </c>
      <c r="AP84" s="32">
        <f t="shared" si="41"/>
        <v>2.8741447594147082E-2</v>
      </c>
      <c r="AT84" s="50"/>
      <c r="AU84" s="32"/>
      <c r="AX84" s="32"/>
      <c r="AY84" s="32"/>
      <c r="BA84" s="50"/>
      <c r="BB84" s="32"/>
      <c r="BE84" s="32"/>
      <c r="BF84" s="32"/>
      <c r="BH84" s="50"/>
      <c r="BI84" s="32"/>
      <c r="BL84" s="32"/>
      <c r="BM84" s="32"/>
      <c r="BP84" s="50"/>
      <c r="BQ84" s="32"/>
      <c r="BT84" s="32"/>
      <c r="BU84" s="32"/>
      <c r="BW84" s="50"/>
      <c r="BX84" s="32"/>
      <c r="CA84" s="32"/>
      <c r="CB84" s="32"/>
      <c r="CD84" s="50"/>
      <c r="CE84" s="32"/>
      <c r="CH84" s="32"/>
      <c r="CI84" s="32"/>
    </row>
    <row r="85" spans="1:87" x14ac:dyDescent="0.2">
      <c r="A85" s="50">
        <v>42982.661956018521</v>
      </c>
      <c r="B85" s="32">
        <f t="shared" si="30"/>
        <v>4.8702777778962627</v>
      </c>
      <c r="C85">
        <v>15.03</v>
      </c>
      <c r="D85">
        <v>1.44</v>
      </c>
      <c r="E85" s="32">
        <f t="shared" si="24"/>
        <v>0.14836021562448679</v>
      </c>
      <c r="F85" s="32">
        <f t="shared" si="25"/>
        <v>1.3404258005347978E-2</v>
      </c>
      <c r="G85" s="50"/>
      <c r="H85" s="50">
        <v>42982.667083333334</v>
      </c>
      <c r="I85" s="32">
        <f t="shared" si="31"/>
        <v>4.9933333334047347</v>
      </c>
      <c r="J85">
        <v>3644.11</v>
      </c>
      <c r="K85">
        <v>3315.42</v>
      </c>
      <c r="L85" s="32">
        <f t="shared" si="26"/>
        <v>283.48531126438519</v>
      </c>
      <c r="M85" s="32">
        <f t="shared" si="27"/>
        <v>243.22009127879824</v>
      </c>
      <c r="N85" s="50"/>
      <c r="O85" s="50">
        <v>42982.672754629632</v>
      </c>
      <c r="P85" s="32">
        <f t="shared" si="32"/>
        <v>5.1294444445520639</v>
      </c>
      <c r="Q85">
        <v>87.05</v>
      </c>
      <c r="R85">
        <v>100.56</v>
      </c>
      <c r="S85" s="32">
        <f t="shared" si="28"/>
        <v>1.201599363924839</v>
      </c>
      <c r="T85" s="32">
        <f t="shared" si="29"/>
        <v>1.3089950075554795</v>
      </c>
      <c r="W85" s="50">
        <v>42982.664513888885</v>
      </c>
      <c r="X85" s="32">
        <f t="shared" si="33"/>
        <v>4.9316666666418314</v>
      </c>
      <c r="Y85">
        <v>18.55</v>
      </c>
      <c r="Z85">
        <v>4.78</v>
      </c>
      <c r="AA85" s="32">
        <f t="shared" si="34"/>
        <v>0.27795029814537275</v>
      </c>
      <c r="AB85" s="32">
        <f t="shared" si="35"/>
        <v>0.10768073666299269</v>
      </c>
      <c r="AD85" s="50">
        <v>42982.67019675926</v>
      </c>
      <c r="AE85" s="32">
        <f t="shared" si="36"/>
        <v>5.0680555556318723</v>
      </c>
      <c r="AF85">
        <v>138.03</v>
      </c>
      <c r="AG85">
        <v>124.67</v>
      </c>
      <c r="AH85" s="32">
        <f t="shared" si="37"/>
        <v>21.518611744491775</v>
      </c>
      <c r="AI85" s="32">
        <f t="shared" si="38"/>
        <v>29.220632502587794</v>
      </c>
      <c r="AK85" s="50">
        <v>42982.675324074073</v>
      </c>
      <c r="AL85" s="32">
        <f t="shared" si="39"/>
        <v>5.1911111111403443</v>
      </c>
      <c r="AM85">
        <v>8.5399999999999991</v>
      </c>
      <c r="AN85">
        <v>0.56000000000000005</v>
      </c>
      <c r="AO85" s="32">
        <f t="shared" si="40"/>
        <v>8.459063958577058E-2</v>
      </c>
      <c r="AP85" s="32">
        <f t="shared" si="41"/>
        <v>8.3394873848302437E-3</v>
      </c>
      <c r="AT85" s="50"/>
      <c r="AU85" s="32"/>
      <c r="AX85" s="32"/>
      <c r="AY85" s="32"/>
      <c r="AZ85" s="50"/>
      <c r="BA85" s="50"/>
      <c r="BB85" s="32"/>
      <c r="BE85" s="32"/>
      <c r="BF85" s="32"/>
      <c r="BG85" s="50"/>
      <c r="BH85" s="50"/>
      <c r="BI85" s="32"/>
      <c r="BL85" s="32"/>
      <c r="BM85" s="32"/>
      <c r="BP85" s="50"/>
      <c r="BQ85" s="32"/>
      <c r="BT85" s="32"/>
      <c r="BU85" s="32"/>
      <c r="BW85" s="50"/>
      <c r="BX85" s="32"/>
      <c r="CA85" s="32"/>
      <c r="CB85" s="32"/>
      <c r="CD85" s="50"/>
      <c r="CE85" s="32"/>
      <c r="CH85" s="32"/>
      <c r="CI85" s="32"/>
    </row>
    <row r="86" spans="1:87" x14ac:dyDescent="0.2">
      <c r="A86" s="50">
        <v>42982.678449074076</v>
      </c>
      <c r="B86" s="32">
        <f t="shared" si="30"/>
        <v>5.2661111112101935</v>
      </c>
      <c r="C86">
        <v>14.53</v>
      </c>
      <c r="D86">
        <v>11.73</v>
      </c>
      <c r="E86" s="32">
        <f t="shared" si="24"/>
        <v>0.14342474604283387</v>
      </c>
      <c r="F86" s="32">
        <f t="shared" si="25"/>
        <v>0.10918885166856375</v>
      </c>
      <c r="H86" s="50">
        <v>42982.683576388888</v>
      </c>
      <c r="I86" s="32">
        <f t="shared" si="31"/>
        <v>5.3891666667186655</v>
      </c>
      <c r="J86">
        <v>3662.02</v>
      </c>
      <c r="K86">
        <v>3553.6</v>
      </c>
      <c r="L86" s="32">
        <f t="shared" si="26"/>
        <v>284.87857928449029</v>
      </c>
      <c r="M86" s="32">
        <f t="shared" si="27"/>
        <v>260.69303930371939</v>
      </c>
      <c r="O86" s="50">
        <v>42982.689270833333</v>
      </c>
      <c r="P86" s="32">
        <f t="shared" si="32"/>
        <v>5.5258333333767951</v>
      </c>
      <c r="Q86">
        <v>110.62</v>
      </c>
      <c r="R86">
        <v>70.73</v>
      </c>
      <c r="S86" s="32">
        <f t="shared" si="28"/>
        <v>1.5269491285165502</v>
      </c>
      <c r="T86" s="32">
        <f t="shared" si="29"/>
        <v>0.92069626973348317</v>
      </c>
      <c r="W86" s="50">
        <v>42982.681018518517</v>
      </c>
      <c r="X86" s="32">
        <f t="shared" si="33"/>
        <v>5.3277777777984738</v>
      </c>
      <c r="Y86">
        <v>5.03</v>
      </c>
      <c r="Z86">
        <v>0</v>
      </c>
      <c r="AA86" s="32">
        <f t="shared" si="34"/>
        <v>7.5368733135915092E-2</v>
      </c>
      <c r="AB86" s="32">
        <f t="shared" si="35"/>
        <v>0</v>
      </c>
      <c r="AD86" s="50">
        <v>42982.686712962961</v>
      </c>
      <c r="AE86" s="32">
        <f t="shared" si="36"/>
        <v>5.4644444444566034</v>
      </c>
      <c r="AF86">
        <v>145.63999999999999</v>
      </c>
      <c r="AG86">
        <v>135.78</v>
      </c>
      <c r="AH86" s="32">
        <f t="shared" si="37"/>
        <v>22.704996120175192</v>
      </c>
      <c r="AI86" s="32">
        <f t="shared" si="38"/>
        <v>31.824636891003216</v>
      </c>
      <c r="AK86" s="50">
        <v>42982.691828703704</v>
      </c>
      <c r="AL86" s="32">
        <f t="shared" si="39"/>
        <v>5.5872222222969867</v>
      </c>
      <c r="AM86">
        <v>9.5399999999999991</v>
      </c>
      <c r="AN86">
        <v>17.05</v>
      </c>
      <c r="AO86" s="32">
        <f t="shared" si="40"/>
        <v>9.4495866703542306E-2</v>
      </c>
      <c r="AP86" s="32">
        <f t="shared" si="41"/>
        <v>0.25390760698456366</v>
      </c>
      <c r="AT86" s="50"/>
      <c r="AU86" s="32"/>
      <c r="AX86" s="32"/>
      <c r="AY86" s="32"/>
      <c r="BA86" s="50"/>
      <c r="BB86" s="32"/>
      <c r="BE86" s="32"/>
      <c r="BF86" s="32"/>
      <c r="BH86" s="50"/>
      <c r="BI86" s="32"/>
      <c r="BL86" s="32"/>
      <c r="BM86" s="32"/>
      <c r="BP86" s="50"/>
      <c r="BQ86" s="32"/>
      <c r="BT86" s="32"/>
      <c r="BU86" s="32"/>
      <c r="BW86" s="50"/>
      <c r="BX86" s="32"/>
      <c r="CA86" s="32"/>
      <c r="CB86" s="32"/>
      <c r="CD86" s="50"/>
      <c r="CE86" s="32"/>
      <c r="CH86" s="32"/>
      <c r="CI86" s="32"/>
    </row>
    <row r="87" spans="1:87" x14ac:dyDescent="0.2">
      <c r="A87" s="50">
        <v>42982.694976851853</v>
      </c>
      <c r="B87" s="32">
        <f t="shared" si="30"/>
        <v>5.6627777778776363</v>
      </c>
      <c r="C87">
        <v>3.53</v>
      </c>
      <c r="D87">
        <v>8.64</v>
      </c>
      <c r="E87" s="32">
        <f t="shared" si="24"/>
        <v>3.4844415246469612E-2</v>
      </c>
      <c r="F87" s="32">
        <f t="shared" si="25"/>
        <v>8.0425548032087874E-2</v>
      </c>
      <c r="H87" s="50">
        <v>42982.700092592589</v>
      </c>
      <c r="I87" s="32">
        <f t="shared" si="31"/>
        <v>5.7855555555433966</v>
      </c>
      <c r="J87">
        <v>3648.36</v>
      </c>
      <c r="K87">
        <v>3493.18</v>
      </c>
      <c r="L87" s="32">
        <f t="shared" si="26"/>
        <v>283.81593042046819</v>
      </c>
      <c r="M87" s="32">
        <f t="shared" si="27"/>
        <v>256.26061206522019</v>
      </c>
      <c r="O87" s="50">
        <v>42982.705648148149</v>
      </c>
      <c r="P87" s="32">
        <f t="shared" si="32"/>
        <v>5.9188888889621012</v>
      </c>
      <c r="Q87">
        <v>108.1</v>
      </c>
      <c r="R87">
        <v>74.39</v>
      </c>
      <c r="S87" s="32">
        <f t="shared" si="28"/>
        <v>1.492164172777428</v>
      </c>
      <c r="T87" s="32">
        <f t="shared" si="29"/>
        <v>0.96833868945954782</v>
      </c>
      <c r="W87" s="50">
        <v>42982.697534722225</v>
      </c>
      <c r="X87" s="32">
        <f t="shared" si="33"/>
        <v>5.7241666667978279</v>
      </c>
      <c r="Y87">
        <v>8.5299999999999994</v>
      </c>
      <c r="Z87">
        <v>10.89</v>
      </c>
      <c r="AA87" s="32">
        <f t="shared" si="34"/>
        <v>0.12781218561617408</v>
      </c>
      <c r="AB87" s="32">
        <f t="shared" si="35"/>
        <v>0.24532284984518626</v>
      </c>
      <c r="AD87" s="50">
        <v>42982.703090277777</v>
      </c>
      <c r="AE87" s="32">
        <f t="shared" si="36"/>
        <v>5.8575000000419095</v>
      </c>
      <c r="AF87">
        <v>140.05000000000001</v>
      </c>
      <c r="AG87">
        <v>132.9</v>
      </c>
      <c r="AH87" s="32">
        <f t="shared" si="37"/>
        <v>21.833525862610106</v>
      </c>
      <c r="AI87" s="32">
        <f t="shared" si="38"/>
        <v>31.149611450981936</v>
      </c>
      <c r="AK87" s="50">
        <v>42982.70820601852</v>
      </c>
      <c r="AL87" s="32">
        <f t="shared" si="39"/>
        <v>5.9802777778822929</v>
      </c>
      <c r="AM87">
        <v>9.57</v>
      </c>
      <c r="AN87">
        <v>1.93</v>
      </c>
      <c r="AO87" s="32">
        <f t="shared" si="40"/>
        <v>9.479302351707547E-2</v>
      </c>
      <c r="AP87" s="32">
        <f t="shared" si="41"/>
        <v>2.8741447594147082E-2</v>
      </c>
      <c r="AT87" s="50"/>
      <c r="AU87" s="32"/>
      <c r="AX87" s="32"/>
      <c r="AY87" s="32"/>
      <c r="BA87" s="50"/>
      <c r="BB87" s="32"/>
      <c r="BE87" s="32"/>
      <c r="BF87" s="32"/>
      <c r="BH87" s="50"/>
      <c r="BI87" s="32"/>
      <c r="BL87" s="32"/>
      <c r="BM87" s="32"/>
      <c r="BP87" s="50"/>
      <c r="BQ87" s="32"/>
      <c r="BT87" s="32"/>
      <c r="BU87" s="32"/>
      <c r="BW87" s="50"/>
      <c r="BX87" s="32"/>
      <c r="CA87" s="32"/>
      <c r="CB87" s="32"/>
      <c r="CD87" s="50"/>
      <c r="CE87" s="32"/>
      <c r="CH87" s="32"/>
      <c r="CI87" s="32"/>
    </row>
    <row r="88" spans="1:87" x14ac:dyDescent="0.2">
      <c r="A88" s="50">
        <v>42982.711342592593</v>
      </c>
      <c r="B88" s="32">
        <f t="shared" si="30"/>
        <v>6.0555555556202307</v>
      </c>
      <c r="C88">
        <v>0</v>
      </c>
      <c r="D88">
        <v>5.16</v>
      </c>
      <c r="E88" s="32">
        <f t="shared" si="24"/>
        <v>0</v>
      </c>
      <c r="F88" s="32">
        <f t="shared" si="25"/>
        <v>4.8031924519163591E-2</v>
      </c>
      <c r="G88" s="50"/>
      <c r="H88" s="50">
        <v>42982.716469907406</v>
      </c>
      <c r="I88" s="32">
        <f t="shared" si="31"/>
        <v>6.1786111111287028</v>
      </c>
      <c r="J88">
        <v>3580.17</v>
      </c>
      <c r="K88">
        <v>3486.49</v>
      </c>
      <c r="L88" s="32">
        <f t="shared" si="26"/>
        <v>278.51124330204465</v>
      </c>
      <c r="M88" s="32">
        <f t="shared" si="27"/>
        <v>255.76983188935856</v>
      </c>
      <c r="N88" s="50"/>
      <c r="O88" s="50">
        <v>42982.722141203703</v>
      </c>
      <c r="P88" s="32">
        <f t="shared" si="32"/>
        <v>6.314722222276032</v>
      </c>
      <c r="Q88">
        <v>84.06</v>
      </c>
      <c r="R88">
        <v>104.27</v>
      </c>
      <c r="S88" s="32">
        <f t="shared" si="28"/>
        <v>1.1603267378692932</v>
      </c>
      <c r="T88" s="32">
        <f t="shared" si="29"/>
        <v>1.3572882800100421</v>
      </c>
      <c r="W88" s="50">
        <v>42982.713912037034</v>
      </c>
      <c r="X88" s="32">
        <f t="shared" si="33"/>
        <v>6.1172222222085111</v>
      </c>
      <c r="Y88">
        <v>7.05</v>
      </c>
      <c r="Z88">
        <v>1.53</v>
      </c>
      <c r="AA88" s="32">
        <f t="shared" si="34"/>
        <v>0.10563609713880742</v>
      </c>
      <c r="AB88" s="32">
        <f t="shared" si="35"/>
        <v>3.4466846672464191E-2</v>
      </c>
      <c r="AD88" s="50">
        <v>42982.719583333332</v>
      </c>
      <c r="AE88" s="32">
        <f t="shared" si="36"/>
        <v>6.2533333333558403</v>
      </c>
      <c r="AF88">
        <v>134.53</v>
      </c>
      <c r="AG88">
        <v>128.37</v>
      </c>
      <c r="AH88" s="32">
        <f t="shared" si="37"/>
        <v>20.972968470524368</v>
      </c>
      <c r="AI88" s="32">
        <f t="shared" si="38"/>
        <v>30.087852685948462</v>
      </c>
      <c r="AK88" s="50">
        <v>42982.724710648145</v>
      </c>
      <c r="AL88" s="32">
        <f t="shared" si="39"/>
        <v>6.3763888888643123</v>
      </c>
      <c r="AM88">
        <v>15.54</v>
      </c>
      <c r="AN88">
        <v>6.06</v>
      </c>
      <c r="AO88" s="32">
        <f t="shared" si="40"/>
        <v>0.1539272294101727</v>
      </c>
      <c r="AP88" s="32">
        <f t="shared" si="41"/>
        <v>9.024516705727012E-2</v>
      </c>
      <c r="AT88" s="50"/>
      <c r="AU88" s="32"/>
      <c r="AX88" s="32"/>
      <c r="AY88" s="32"/>
      <c r="AZ88" s="50"/>
      <c r="BA88" s="50"/>
      <c r="BB88" s="32"/>
      <c r="BE88" s="32"/>
      <c r="BF88" s="32"/>
      <c r="BG88" s="50"/>
      <c r="BH88" s="50"/>
      <c r="BI88" s="32"/>
      <c r="BL88" s="32"/>
      <c r="BM88" s="32"/>
      <c r="BP88" s="50"/>
      <c r="BQ88" s="32"/>
      <c r="BT88" s="32"/>
      <c r="BU88" s="32"/>
      <c r="BW88" s="50"/>
      <c r="BX88" s="32"/>
      <c r="CA88" s="32"/>
      <c r="CB88" s="32"/>
      <c r="CD88" s="50"/>
      <c r="CE88" s="32"/>
      <c r="CH88" s="32"/>
      <c r="CI88" s="32"/>
    </row>
    <row r="89" spans="1:87" x14ac:dyDescent="0.2">
      <c r="A89" s="50">
        <v>42982.727835648147</v>
      </c>
      <c r="B89" s="32">
        <f t="shared" si="30"/>
        <v>6.4513888889341615</v>
      </c>
      <c r="C89">
        <v>0.54</v>
      </c>
      <c r="D89">
        <v>0.42</v>
      </c>
      <c r="E89" s="32">
        <f t="shared" si="24"/>
        <v>5.3303071481851545E-3</v>
      </c>
      <c r="F89" s="32">
        <f t="shared" si="25"/>
        <v>3.909575251559827E-3</v>
      </c>
      <c r="H89" s="50">
        <v>42982.73296296296</v>
      </c>
      <c r="I89" s="32">
        <f t="shared" si="31"/>
        <v>6.5744444444426335</v>
      </c>
      <c r="J89">
        <v>3632.72</v>
      </c>
      <c r="K89">
        <v>3552.18</v>
      </c>
      <c r="L89" s="32">
        <f t="shared" si="26"/>
        <v>282.59925192608273</v>
      </c>
      <c r="M89" s="32">
        <f t="shared" si="27"/>
        <v>260.58886772678017</v>
      </c>
      <c r="O89" s="50">
        <v>42982.738634259258</v>
      </c>
      <c r="P89" s="32">
        <f t="shared" si="32"/>
        <v>6.7105555555899628</v>
      </c>
      <c r="Q89">
        <v>90.07</v>
      </c>
      <c r="R89">
        <v>75.900000000000006</v>
      </c>
      <c r="S89" s="32">
        <f t="shared" si="28"/>
        <v>1.2432860965963268</v>
      </c>
      <c r="T89" s="32">
        <f t="shared" si="29"/>
        <v>0.98799444186019192</v>
      </c>
      <c r="W89" s="50">
        <v>42982.730393518519</v>
      </c>
      <c r="X89" s="32">
        <f t="shared" si="33"/>
        <v>6.5127777778543532</v>
      </c>
      <c r="Y89">
        <v>3.53</v>
      </c>
      <c r="Z89">
        <v>14.57</v>
      </c>
      <c r="AA89" s="32">
        <f t="shared" si="34"/>
        <v>5.2892967787232653E-2</v>
      </c>
      <c r="AB89" s="32">
        <f t="shared" si="35"/>
        <v>0.32822350066523082</v>
      </c>
      <c r="AD89" s="50">
        <v>42982.736076388886</v>
      </c>
      <c r="AE89" s="32">
        <f t="shared" si="36"/>
        <v>6.6491666666697711</v>
      </c>
      <c r="AF89">
        <v>157.54</v>
      </c>
      <c r="AG89">
        <v>103.53</v>
      </c>
      <c r="AH89" s="32">
        <f t="shared" si="37"/>
        <v>24.560183251664377</v>
      </c>
      <c r="AI89" s="32">
        <f t="shared" si="38"/>
        <v>24.26575826576493</v>
      </c>
      <c r="AK89" s="50">
        <v>42982.741203703707</v>
      </c>
      <c r="AL89" s="32">
        <f t="shared" si="39"/>
        <v>6.7722222223528661</v>
      </c>
      <c r="AM89">
        <v>11.54</v>
      </c>
      <c r="AN89">
        <v>14.3</v>
      </c>
      <c r="AO89" s="32">
        <f t="shared" si="40"/>
        <v>0.11430632093908577</v>
      </c>
      <c r="AP89" s="32">
        <f t="shared" si="41"/>
        <v>0.21295476714834372</v>
      </c>
      <c r="AT89" s="50"/>
      <c r="AU89" s="32"/>
      <c r="AX89" s="32"/>
      <c r="AY89" s="32"/>
      <c r="BA89" s="50"/>
      <c r="BB89" s="32"/>
      <c r="BE89" s="32"/>
      <c r="BF89" s="32"/>
      <c r="BH89" s="50"/>
      <c r="BI89" s="32"/>
      <c r="BL89" s="32"/>
      <c r="BM89" s="32"/>
      <c r="BP89" s="50"/>
      <c r="BQ89" s="32"/>
      <c r="BT89" s="32"/>
      <c r="BU89" s="32"/>
      <c r="BW89" s="50"/>
      <c r="BX89" s="32"/>
      <c r="CA89" s="32"/>
      <c r="CB89" s="32"/>
      <c r="CD89" s="50"/>
      <c r="CE89" s="32"/>
      <c r="CH89" s="32"/>
      <c r="CI89" s="32"/>
    </row>
    <row r="90" spans="1:87" x14ac:dyDescent="0.2">
      <c r="A90" s="50">
        <v>42982.744328703702</v>
      </c>
      <c r="B90" s="32">
        <f t="shared" si="30"/>
        <v>6.8472222222480923</v>
      </c>
      <c r="C90">
        <v>19.52</v>
      </c>
      <c r="D90">
        <v>3.31</v>
      </c>
      <c r="E90" s="32">
        <f t="shared" si="24"/>
        <v>0.19268073246773001</v>
      </c>
      <c r="F90" s="32">
        <f t="shared" si="25"/>
        <v>3.0811176387292923E-2</v>
      </c>
      <c r="H90" s="50">
        <v>42982.749456018515</v>
      </c>
      <c r="I90" s="32">
        <f t="shared" si="31"/>
        <v>6.9702777777565643</v>
      </c>
      <c r="J90">
        <v>3774.12</v>
      </c>
      <c r="K90">
        <v>3409.92</v>
      </c>
      <c r="L90" s="32">
        <f t="shared" si="26"/>
        <v>293.59914573082079</v>
      </c>
      <c r="M90" s="32">
        <f t="shared" si="27"/>
        <v>250.15263636383918</v>
      </c>
      <c r="O90" s="50">
        <v>42982.755127314813</v>
      </c>
      <c r="P90" s="32">
        <f t="shared" si="32"/>
        <v>7.1063888889038935</v>
      </c>
      <c r="Q90">
        <v>80.52</v>
      </c>
      <c r="R90">
        <v>88.87</v>
      </c>
      <c r="S90" s="32">
        <f t="shared" si="28"/>
        <v>1.1114621571881451</v>
      </c>
      <c r="T90" s="32">
        <f t="shared" si="29"/>
        <v>1.156825639632612</v>
      </c>
      <c r="W90" s="50">
        <v>42982.746886574074</v>
      </c>
      <c r="X90" s="32">
        <f t="shared" si="33"/>
        <v>6.908611111168284</v>
      </c>
      <c r="Y90">
        <v>5.05</v>
      </c>
      <c r="Z90">
        <v>15.91</v>
      </c>
      <c r="AA90" s="32">
        <f t="shared" si="34"/>
        <v>7.5668410007230846E-2</v>
      </c>
      <c r="AB90" s="32">
        <f t="shared" si="35"/>
        <v>0.35841015069209492</v>
      </c>
      <c r="AD90" s="50">
        <v>42982.752569444441</v>
      </c>
      <c r="AE90" s="32">
        <f t="shared" si="36"/>
        <v>7.0449999999837019</v>
      </c>
      <c r="AF90">
        <v>136.54</v>
      </c>
      <c r="AG90">
        <v>139.41</v>
      </c>
      <c r="AH90" s="32">
        <f t="shared" si="37"/>
        <v>21.286323607859931</v>
      </c>
      <c r="AI90" s="32">
        <f t="shared" si="38"/>
        <v>32.675450206030028</v>
      </c>
      <c r="AK90" s="50">
        <v>42982.757696759261</v>
      </c>
      <c r="AL90" s="32">
        <f t="shared" si="39"/>
        <v>7.1680555556667969</v>
      </c>
      <c r="AM90">
        <v>20.54</v>
      </c>
      <c r="AN90">
        <v>8.8000000000000007</v>
      </c>
      <c r="AO90" s="32">
        <f t="shared" si="40"/>
        <v>0.20345336499903136</v>
      </c>
      <c r="AP90" s="32">
        <f t="shared" si="41"/>
        <v>0.13104908747590382</v>
      </c>
      <c r="AT90" s="50"/>
      <c r="AU90" s="32"/>
      <c r="AX90" s="32"/>
      <c r="AY90" s="32"/>
      <c r="BA90" s="50"/>
      <c r="BB90" s="32"/>
      <c r="BE90" s="32"/>
      <c r="BF90" s="32"/>
      <c r="BH90" s="50"/>
      <c r="BI90" s="32"/>
      <c r="BL90" s="32"/>
      <c r="BM90" s="32"/>
      <c r="BP90" s="50"/>
      <c r="BQ90" s="32"/>
      <c r="BT90" s="32"/>
      <c r="BU90" s="32"/>
      <c r="BW90" s="50"/>
      <c r="BX90" s="32"/>
      <c r="CA90" s="32"/>
      <c r="CB90" s="32"/>
      <c r="CD90" s="50"/>
      <c r="CE90" s="32"/>
      <c r="CH90" s="32"/>
      <c r="CI90" s="32"/>
    </row>
    <row r="91" spans="1:87" x14ac:dyDescent="0.2">
      <c r="A91" s="50">
        <v>42982.760821759257</v>
      </c>
      <c r="B91" s="32">
        <f t="shared" si="30"/>
        <v>7.2430555555620231</v>
      </c>
      <c r="C91">
        <v>0</v>
      </c>
      <c r="D91">
        <v>6.59</v>
      </c>
      <c r="E91" s="32">
        <f t="shared" si="24"/>
        <v>0</v>
      </c>
      <c r="F91" s="32">
        <f t="shared" si="25"/>
        <v>6.1343097399474425E-2</v>
      </c>
      <c r="G91" s="50"/>
      <c r="H91" s="50">
        <v>42982.7659375</v>
      </c>
      <c r="I91" s="32">
        <f t="shared" si="31"/>
        <v>7.3658333334024064</v>
      </c>
      <c r="J91">
        <v>3662.09</v>
      </c>
      <c r="K91">
        <v>3396.27</v>
      </c>
      <c r="L91" s="32">
        <f t="shared" si="26"/>
        <v>284.88402477647281</v>
      </c>
      <c r="M91" s="32">
        <f t="shared" si="27"/>
        <v>249.15126874044435</v>
      </c>
      <c r="N91" s="50"/>
      <c r="O91" s="50">
        <v>42982.771620370368</v>
      </c>
      <c r="P91" s="32">
        <f t="shared" si="32"/>
        <v>7.5022222222178243</v>
      </c>
      <c r="Q91">
        <v>98.08</v>
      </c>
      <c r="R91">
        <v>90.19</v>
      </c>
      <c r="S91" s="32">
        <f t="shared" si="28"/>
        <v>1.3538525630528226</v>
      </c>
      <c r="T91" s="32">
        <f t="shared" si="29"/>
        <v>1.1740081516649632</v>
      </c>
      <c r="W91" s="50">
        <v>42982.763379629629</v>
      </c>
      <c r="X91" s="32">
        <f t="shared" si="33"/>
        <v>7.3044444444822147</v>
      </c>
      <c r="Y91">
        <v>8.0299999999999994</v>
      </c>
      <c r="Z91">
        <v>4.79</v>
      </c>
      <c r="AA91" s="32">
        <f t="shared" si="34"/>
        <v>0.12032026383327993</v>
      </c>
      <c r="AB91" s="32">
        <f t="shared" si="35"/>
        <v>0.10790601017065585</v>
      </c>
      <c r="AD91" s="50">
        <v>42982.769062500003</v>
      </c>
      <c r="AE91" s="32">
        <f t="shared" si="36"/>
        <v>7.4408333334722556</v>
      </c>
      <c r="AF91">
        <v>130.04</v>
      </c>
      <c r="AG91">
        <v>125.85</v>
      </c>
      <c r="AH91" s="32">
        <f t="shared" si="37"/>
        <v>20.272986099063321</v>
      </c>
      <c r="AI91" s="32">
        <f t="shared" si="38"/>
        <v>29.497205425929845</v>
      </c>
      <c r="AK91" s="50">
        <v>42982.774178240739</v>
      </c>
      <c r="AL91" s="32">
        <f t="shared" si="39"/>
        <v>7.563611111138016</v>
      </c>
      <c r="AM91">
        <v>12.04</v>
      </c>
      <c r="AN91">
        <v>9.65</v>
      </c>
      <c r="AO91" s="32">
        <f t="shared" si="40"/>
        <v>0.11925893449797162</v>
      </c>
      <c r="AP91" s="32">
        <f t="shared" si="41"/>
        <v>0.14370723797073542</v>
      </c>
      <c r="AT91" s="50"/>
      <c r="AU91" s="32"/>
      <c r="AX91" s="32"/>
      <c r="AY91" s="32"/>
      <c r="AZ91" s="50"/>
      <c r="BA91" s="50"/>
      <c r="BB91" s="32"/>
      <c r="BE91" s="32"/>
      <c r="BF91" s="32"/>
      <c r="BG91" s="50"/>
      <c r="BH91" s="50"/>
      <c r="BI91" s="32"/>
      <c r="BL91" s="32"/>
      <c r="BM91" s="32"/>
      <c r="BP91" s="50"/>
      <c r="BQ91" s="32"/>
      <c r="BT91" s="32"/>
      <c r="BU91" s="32"/>
      <c r="BW91" s="50"/>
      <c r="BX91" s="32"/>
      <c r="CA91" s="32"/>
      <c r="CB91" s="32"/>
      <c r="CD91" s="50"/>
      <c r="CE91" s="32"/>
      <c r="CH91" s="32"/>
      <c r="CI91" s="32"/>
    </row>
    <row r="92" spans="1:87" x14ac:dyDescent="0.2">
      <c r="A92" s="50">
        <v>42982.777314814812</v>
      </c>
      <c r="B92" s="32">
        <f t="shared" si="30"/>
        <v>7.6388888888759539</v>
      </c>
      <c r="C92">
        <v>0.53</v>
      </c>
      <c r="D92">
        <v>8.4499999999999993</v>
      </c>
      <c r="E92" s="32">
        <f t="shared" si="24"/>
        <v>5.2315977565520954E-3</v>
      </c>
      <c r="F92" s="32">
        <f t="shared" si="25"/>
        <v>7.8656930656382226E-2</v>
      </c>
      <c r="H92" s="50">
        <v>42982.782430555555</v>
      </c>
      <c r="I92" s="32">
        <f t="shared" si="31"/>
        <v>7.7616666667163372</v>
      </c>
      <c r="J92">
        <v>3656.73</v>
      </c>
      <c r="K92">
        <v>3365.69</v>
      </c>
      <c r="L92" s="32">
        <f t="shared" si="26"/>
        <v>284.46705567609519</v>
      </c>
      <c r="M92" s="32">
        <f t="shared" si="27"/>
        <v>246.90791182297821</v>
      </c>
      <c r="O92" s="50">
        <v>42982.788113425922</v>
      </c>
      <c r="P92" s="32">
        <f t="shared" si="32"/>
        <v>7.8980555555317551</v>
      </c>
      <c r="Q92">
        <v>95.58</v>
      </c>
      <c r="R92">
        <v>64.2</v>
      </c>
      <c r="S92" s="32">
        <f t="shared" si="28"/>
        <v>1.3193436783909951</v>
      </c>
      <c r="T92" s="32">
        <f t="shared" si="29"/>
        <v>0.83569490339162478</v>
      </c>
      <c r="W92" s="50">
        <v>42982.779872685183</v>
      </c>
      <c r="X92" s="32">
        <f t="shared" si="33"/>
        <v>7.7002777777961455</v>
      </c>
      <c r="Y92">
        <v>18.53</v>
      </c>
      <c r="Z92">
        <v>1.53</v>
      </c>
      <c r="AA92" s="32">
        <f t="shared" si="34"/>
        <v>0.27765062127405699</v>
      </c>
      <c r="AB92" s="32">
        <f t="shared" si="35"/>
        <v>3.4466846672464191E-2</v>
      </c>
      <c r="AD92" s="50">
        <v>42982.785555555558</v>
      </c>
      <c r="AE92" s="32">
        <f t="shared" si="36"/>
        <v>7.8366666667861864</v>
      </c>
      <c r="AF92">
        <v>131.06</v>
      </c>
      <c r="AG92">
        <v>133.27000000000001</v>
      </c>
      <c r="AH92" s="32">
        <f t="shared" si="37"/>
        <v>20.432002138905254</v>
      </c>
      <c r="AI92" s="32">
        <f t="shared" si="38"/>
        <v>31.236333469318001</v>
      </c>
      <c r="AK92" s="50">
        <v>42982.790671296294</v>
      </c>
      <c r="AL92" s="32">
        <f t="shared" si="39"/>
        <v>7.9594444444519468</v>
      </c>
      <c r="AM92">
        <v>13.05</v>
      </c>
      <c r="AN92">
        <v>21.16</v>
      </c>
      <c r="AO92" s="32">
        <f t="shared" si="40"/>
        <v>0.12926321388692111</v>
      </c>
      <c r="AP92" s="32">
        <f t="shared" si="41"/>
        <v>0.31511348761251418</v>
      </c>
      <c r="AT92" s="50"/>
      <c r="AU92" s="32"/>
      <c r="AX92" s="32"/>
      <c r="AY92" s="32"/>
      <c r="BA92" s="50"/>
      <c r="BB92" s="32"/>
      <c r="BE92" s="32"/>
      <c r="BF92" s="32"/>
      <c r="BH92" s="50"/>
      <c r="BI92" s="32"/>
      <c r="BL92" s="32"/>
      <c r="BM92" s="32"/>
      <c r="BP92" s="50"/>
      <c r="BQ92" s="32"/>
      <c r="BT92" s="32"/>
      <c r="BU92" s="32"/>
      <c r="BW92" s="50"/>
      <c r="BX92" s="32"/>
      <c r="CA92" s="32"/>
      <c r="CB92" s="32"/>
      <c r="CD92" s="50"/>
      <c r="CE92" s="32"/>
      <c r="CH92" s="32"/>
      <c r="CI92" s="32"/>
    </row>
    <row r="93" spans="1:87" x14ac:dyDescent="0.2">
      <c r="A93" s="50">
        <v>42982.793796296297</v>
      </c>
      <c r="B93" s="32">
        <f t="shared" si="30"/>
        <v>8.034444444521796</v>
      </c>
      <c r="C93">
        <v>2.5299999999999998</v>
      </c>
      <c r="D93">
        <v>4.5199999999999996</v>
      </c>
      <c r="E93" s="32">
        <f t="shared" si="24"/>
        <v>2.4973476083163776E-2</v>
      </c>
      <c r="F93" s="32">
        <f t="shared" si="25"/>
        <v>4.2074476516786703E-2</v>
      </c>
      <c r="H93" s="50">
        <v>42982.79892361111</v>
      </c>
      <c r="I93" s="32">
        <f t="shared" si="31"/>
        <v>8.157500000030268</v>
      </c>
      <c r="J93">
        <v>3548.7</v>
      </c>
      <c r="K93">
        <v>3413.56</v>
      </c>
      <c r="L93" s="32">
        <f t="shared" si="26"/>
        <v>276.06310569217823</v>
      </c>
      <c r="M93" s="32">
        <f t="shared" si="27"/>
        <v>250.41966773007775</v>
      </c>
      <c r="O93" s="50">
        <v>42982.804606481484</v>
      </c>
      <c r="P93" s="32">
        <f t="shared" si="32"/>
        <v>8.2938888890203089</v>
      </c>
      <c r="Q93">
        <v>78.58</v>
      </c>
      <c r="R93">
        <v>80.599999999999994</v>
      </c>
      <c r="S93" s="32">
        <f t="shared" si="28"/>
        <v>1.0846832626905669</v>
      </c>
      <c r="T93" s="32">
        <f t="shared" si="29"/>
        <v>1.0491745983390179</v>
      </c>
      <c r="W93" s="50">
        <v>42982.796365740738</v>
      </c>
      <c r="X93" s="32">
        <f t="shared" si="33"/>
        <v>8.0961111111100763</v>
      </c>
      <c r="Y93">
        <v>15.53</v>
      </c>
      <c r="Z93">
        <v>0.44</v>
      </c>
      <c r="AA93" s="32">
        <f t="shared" si="34"/>
        <v>0.23269909057669211</v>
      </c>
      <c r="AB93" s="32">
        <f t="shared" si="35"/>
        <v>9.912034337179243E-3</v>
      </c>
      <c r="AD93" s="50">
        <v>42982.802037037036</v>
      </c>
      <c r="AE93" s="32">
        <f t="shared" si="36"/>
        <v>8.2322222222574055</v>
      </c>
      <c r="AF93">
        <v>118.51</v>
      </c>
      <c r="AG93">
        <v>112.33</v>
      </c>
      <c r="AH93" s="32">
        <f t="shared" si="37"/>
        <v>18.475481256536405</v>
      </c>
      <c r="AI93" s="32">
        <f t="shared" si="38"/>
        <v>26.328335999163283</v>
      </c>
      <c r="AK93" s="50">
        <v>42982.807164351849</v>
      </c>
      <c r="AL93" s="32">
        <f t="shared" si="39"/>
        <v>8.3552777777658775</v>
      </c>
      <c r="AM93">
        <v>9.0500000000000007</v>
      </c>
      <c r="AN93">
        <v>11.02</v>
      </c>
      <c r="AO93" s="32">
        <f t="shared" si="40"/>
        <v>8.9642305415834164E-2</v>
      </c>
      <c r="AP93" s="32">
        <f t="shared" si="41"/>
        <v>0.16410919818005226</v>
      </c>
      <c r="AT93" s="50"/>
      <c r="AU93" s="32"/>
      <c r="AX93" s="32"/>
      <c r="AY93" s="32"/>
      <c r="BA93" s="50"/>
      <c r="BB93" s="32"/>
      <c r="BE93" s="32"/>
      <c r="BF93" s="32"/>
      <c r="BH93" s="50"/>
      <c r="BI93" s="32"/>
      <c r="BL93" s="32"/>
      <c r="BM93" s="32"/>
      <c r="BP93" s="50"/>
      <c r="BQ93" s="32"/>
      <c r="BT93" s="32"/>
      <c r="BU93" s="32"/>
      <c r="BW93" s="50"/>
      <c r="BX93" s="32"/>
      <c r="CA93" s="32"/>
      <c r="CB93" s="32"/>
      <c r="CD93" s="50"/>
      <c r="CE93" s="32"/>
      <c r="CH93" s="32"/>
      <c r="CI93" s="32"/>
    </row>
    <row r="94" spans="1:87" x14ac:dyDescent="0.2">
      <c r="A94" s="50">
        <v>42982.810300925928</v>
      </c>
      <c r="B94" s="32">
        <f t="shared" si="30"/>
        <v>8.4305555556784384</v>
      </c>
      <c r="C94">
        <v>1.05</v>
      </c>
      <c r="D94">
        <v>5.56</v>
      </c>
      <c r="E94" s="32">
        <f t="shared" si="24"/>
        <v>1.0364486121471134E-2</v>
      </c>
      <c r="F94" s="32">
        <f t="shared" si="25"/>
        <v>5.1755329520649138E-2</v>
      </c>
      <c r="G94" s="50"/>
      <c r="H94" s="50">
        <v>42982.815428240741</v>
      </c>
      <c r="I94" s="32">
        <f t="shared" si="31"/>
        <v>8.5536111111869104</v>
      </c>
      <c r="J94">
        <v>3621.02</v>
      </c>
      <c r="K94">
        <v>3407.6</v>
      </c>
      <c r="L94" s="32">
        <f t="shared" si="26"/>
        <v>281.68907683757186</v>
      </c>
      <c r="M94" s="32">
        <f t="shared" si="27"/>
        <v>249.98244054799474</v>
      </c>
      <c r="N94" s="50"/>
      <c r="O94" s="50">
        <v>42982.821099537039</v>
      </c>
      <c r="P94" s="32">
        <f t="shared" si="32"/>
        <v>8.6897222223342396</v>
      </c>
      <c r="Q94">
        <v>99.07</v>
      </c>
      <c r="R94">
        <v>89.96</v>
      </c>
      <c r="S94" s="32">
        <f t="shared" si="28"/>
        <v>1.3675180813789063</v>
      </c>
      <c r="T94" s="32">
        <f t="shared" si="29"/>
        <v>1.1710142291138717</v>
      </c>
      <c r="W94" s="50">
        <v>42982.812858796293</v>
      </c>
      <c r="X94" s="32">
        <f t="shared" si="33"/>
        <v>8.4919444444240071</v>
      </c>
      <c r="Y94">
        <v>3.53</v>
      </c>
      <c r="Z94">
        <v>8.0500000000000007</v>
      </c>
      <c r="AA94" s="32">
        <f t="shared" si="34"/>
        <v>5.2892967787232653E-2</v>
      </c>
      <c r="AB94" s="32">
        <f t="shared" si="35"/>
        <v>0.18134517366884753</v>
      </c>
      <c r="AD94" s="50">
        <v>42982.818541666667</v>
      </c>
      <c r="AE94" s="32">
        <f t="shared" si="36"/>
        <v>8.628333333414048</v>
      </c>
      <c r="AF94">
        <v>115.01</v>
      </c>
      <c r="AG94">
        <v>117.25</v>
      </c>
      <c r="AH94" s="32">
        <f t="shared" si="37"/>
        <v>17.929837982568998</v>
      </c>
      <c r="AI94" s="32">
        <f t="shared" si="38"/>
        <v>27.481504459199638</v>
      </c>
      <c r="AK94" s="50">
        <v>42982.82366898148</v>
      </c>
      <c r="AL94" s="32">
        <f t="shared" si="39"/>
        <v>8.75138888892252</v>
      </c>
      <c r="AM94">
        <v>10.54</v>
      </c>
      <c r="AN94">
        <v>10.17</v>
      </c>
      <c r="AO94" s="32">
        <f t="shared" si="40"/>
        <v>0.10440109382131404</v>
      </c>
      <c r="AP94" s="32">
        <f t="shared" si="41"/>
        <v>0.15145104768522064</v>
      </c>
      <c r="AT94" s="50"/>
      <c r="AU94" s="32"/>
      <c r="AX94" s="32"/>
      <c r="AY94" s="32"/>
      <c r="AZ94" s="50"/>
      <c r="BA94" s="50"/>
      <c r="BB94" s="32"/>
      <c r="BE94" s="32"/>
      <c r="BF94" s="32"/>
      <c r="BG94" s="50"/>
      <c r="BH94" s="50"/>
      <c r="BI94" s="32"/>
      <c r="BL94" s="32"/>
      <c r="BM94" s="32"/>
      <c r="BP94" s="50"/>
      <c r="BQ94" s="32"/>
      <c r="BT94" s="32"/>
      <c r="BU94" s="32"/>
      <c r="BW94" s="50"/>
      <c r="BX94" s="32"/>
      <c r="CA94" s="32"/>
      <c r="CB94" s="32"/>
      <c r="CD94" s="50"/>
      <c r="CE94" s="32"/>
      <c r="CH94" s="32"/>
      <c r="CI94" s="32"/>
    </row>
    <row r="95" spans="1:87" x14ac:dyDescent="0.2">
      <c r="A95" s="50">
        <v>42982.826805555553</v>
      </c>
      <c r="B95" s="32">
        <f t="shared" si="30"/>
        <v>8.8266666666604578</v>
      </c>
      <c r="C95">
        <v>0</v>
      </c>
      <c r="D95">
        <v>0.42</v>
      </c>
      <c r="E95" s="32">
        <f t="shared" si="24"/>
        <v>0</v>
      </c>
      <c r="F95" s="32">
        <f t="shared" si="25"/>
        <v>3.909575251559827E-3</v>
      </c>
      <c r="H95" s="50">
        <v>42982.831921296296</v>
      </c>
      <c r="I95" s="32">
        <f t="shared" si="31"/>
        <v>8.9494444445008412</v>
      </c>
      <c r="J95">
        <v>3530.68</v>
      </c>
      <c r="K95">
        <v>3469.18</v>
      </c>
      <c r="L95" s="32">
        <f t="shared" si="26"/>
        <v>274.66128047038632</v>
      </c>
      <c r="M95" s="32">
        <f t="shared" si="27"/>
        <v>254.49996569441615</v>
      </c>
      <c r="O95" s="50">
        <v>42982.837604166663</v>
      </c>
      <c r="P95" s="32">
        <f t="shared" si="32"/>
        <v>9.0858333333162591</v>
      </c>
      <c r="Q95">
        <v>97.07</v>
      </c>
      <c r="R95">
        <v>64.2</v>
      </c>
      <c r="S95" s="32">
        <f t="shared" si="28"/>
        <v>1.3399109736494441</v>
      </c>
      <c r="T95" s="32">
        <f t="shared" si="29"/>
        <v>0.83569490339162478</v>
      </c>
      <c r="W95" s="50">
        <v>42982.829363425924</v>
      </c>
      <c r="X95" s="32">
        <f t="shared" si="33"/>
        <v>8.8880555555806495</v>
      </c>
      <c r="Y95">
        <v>7.53</v>
      </c>
      <c r="Z95">
        <v>6.96</v>
      </c>
      <c r="AA95" s="32">
        <f t="shared" si="34"/>
        <v>0.1128283420503858</v>
      </c>
      <c r="AB95" s="32">
        <f t="shared" si="35"/>
        <v>0.15679036133356256</v>
      </c>
      <c r="AD95" s="50">
        <v>42982.835046296299</v>
      </c>
      <c r="AE95" s="32">
        <f t="shared" si="36"/>
        <v>9.0244444445706904</v>
      </c>
      <c r="AF95">
        <v>109.54</v>
      </c>
      <c r="AG95">
        <v>116.05</v>
      </c>
      <c r="AH95" s="32">
        <f t="shared" si="37"/>
        <v>17.077075494397082</v>
      </c>
      <c r="AI95" s="32">
        <f t="shared" si="38"/>
        <v>27.200243859190767</v>
      </c>
      <c r="AK95" s="50">
        <v>42982.840162037035</v>
      </c>
      <c r="AL95" s="32">
        <f t="shared" si="39"/>
        <v>9.1472222222364508</v>
      </c>
      <c r="AM95">
        <v>9.0500000000000007</v>
      </c>
      <c r="AN95">
        <v>12.91</v>
      </c>
      <c r="AO95" s="32">
        <f t="shared" si="40"/>
        <v>8.9642305415834164E-2</v>
      </c>
      <c r="AP95" s="32">
        <f t="shared" si="41"/>
        <v>0.19225496810385434</v>
      </c>
      <c r="AT95" s="50"/>
      <c r="AU95" s="32"/>
      <c r="AX95" s="32"/>
      <c r="AY95" s="32"/>
      <c r="BA95" s="50"/>
      <c r="BB95" s="32"/>
      <c r="BE95" s="32"/>
      <c r="BF95" s="32"/>
      <c r="BH95" s="50"/>
      <c r="BI95" s="32"/>
      <c r="BL95" s="32"/>
      <c r="BM95" s="32"/>
      <c r="BP95" s="50"/>
      <c r="BQ95" s="32"/>
      <c r="BT95" s="32"/>
      <c r="BU95" s="32"/>
      <c r="BW95" s="50"/>
      <c r="BX95" s="32"/>
      <c r="CA95" s="32"/>
      <c r="CB95" s="32"/>
      <c r="CD95" s="50"/>
      <c r="CE95" s="32"/>
      <c r="CH95" s="32"/>
      <c r="CI95" s="32"/>
    </row>
    <row r="96" spans="1:87" x14ac:dyDescent="0.2">
      <c r="A96" s="50">
        <v>42982.843287037038</v>
      </c>
      <c r="B96" s="32">
        <f t="shared" si="30"/>
        <v>9.2222222223063</v>
      </c>
      <c r="C96">
        <v>0</v>
      </c>
      <c r="D96">
        <v>3.31</v>
      </c>
      <c r="E96" s="32">
        <f t="shared" si="24"/>
        <v>0</v>
      </c>
      <c r="F96" s="32">
        <f t="shared" si="25"/>
        <v>3.0811176387292923E-2</v>
      </c>
      <c r="H96" s="50">
        <v>42982.848414351851</v>
      </c>
      <c r="I96" s="32">
        <f t="shared" si="31"/>
        <v>9.345277777814772</v>
      </c>
      <c r="J96">
        <v>3578.63</v>
      </c>
      <c r="K96">
        <v>3341.56</v>
      </c>
      <c r="L96" s="32">
        <f t="shared" si="26"/>
        <v>278.3914424784287</v>
      </c>
      <c r="M96" s="32">
        <f t="shared" si="27"/>
        <v>245.13772861766563</v>
      </c>
      <c r="O96" s="50">
        <v>42982.854108796295</v>
      </c>
      <c r="P96" s="32">
        <f t="shared" si="32"/>
        <v>9.4819444444729015</v>
      </c>
      <c r="Q96">
        <v>89.56</v>
      </c>
      <c r="R96">
        <v>70.48</v>
      </c>
      <c r="S96" s="32">
        <f t="shared" si="28"/>
        <v>1.2362462841253141</v>
      </c>
      <c r="T96" s="32">
        <f t="shared" si="29"/>
        <v>0.91744200609099236</v>
      </c>
      <c r="W96" s="50">
        <v>42982.845856481479</v>
      </c>
      <c r="X96" s="32">
        <f t="shared" si="33"/>
        <v>9.2838888888945803</v>
      </c>
      <c r="Y96">
        <v>7.54</v>
      </c>
      <c r="Z96">
        <v>1.53</v>
      </c>
      <c r="AA96" s="32">
        <f t="shared" si="34"/>
        <v>0.11297818048604368</v>
      </c>
      <c r="AB96" s="32">
        <f t="shared" si="35"/>
        <v>3.4466846672464191E-2</v>
      </c>
      <c r="AD96" s="50">
        <v>42982.851539351854</v>
      </c>
      <c r="AE96" s="32">
        <f t="shared" si="36"/>
        <v>9.4202777778846212</v>
      </c>
      <c r="AF96">
        <v>121.01</v>
      </c>
      <c r="AG96">
        <v>126.63</v>
      </c>
      <c r="AH96" s="32">
        <f t="shared" si="37"/>
        <v>18.865226452227414</v>
      </c>
      <c r="AI96" s="32">
        <f t="shared" si="38"/>
        <v>29.680024815935607</v>
      </c>
      <c r="AK96" s="50">
        <v>42982.856666666667</v>
      </c>
      <c r="AL96" s="32">
        <f t="shared" si="39"/>
        <v>9.5433333333930932</v>
      </c>
      <c r="AM96">
        <v>8.0500000000000007</v>
      </c>
      <c r="AN96">
        <v>4.1500000000000004</v>
      </c>
      <c r="AO96" s="32">
        <f t="shared" si="40"/>
        <v>7.9737078298062439E-2</v>
      </c>
      <c r="AP96" s="32">
        <f t="shared" si="41"/>
        <v>6.1801558298295554E-2</v>
      </c>
      <c r="AT96" s="50"/>
      <c r="AU96" s="32"/>
      <c r="AX96" s="32"/>
      <c r="AY96" s="32"/>
      <c r="BA96" s="50"/>
      <c r="BB96" s="32"/>
      <c r="BE96" s="32"/>
      <c r="BF96" s="32"/>
      <c r="BH96" s="50"/>
      <c r="BI96" s="32"/>
      <c r="BL96" s="32"/>
      <c r="BM96" s="32"/>
      <c r="BP96" s="50"/>
      <c r="BQ96" s="32"/>
      <c r="BT96" s="32"/>
      <c r="BU96" s="32"/>
      <c r="BW96" s="50"/>
      <c r="BX96" s="32"/>
      <c r="CA96" s="32"/>
      <c r="CB96" s="32"/>
      <c r="CD96" s="50"/>
      <c r="CE96" s="32"/>
      <c r="CH96" s="32"/>
      <c r="CI96" s="32"/>
    </row>
    <row r="97" spans="1:87" x14ac:dyDescent="0.2">
      <c r="A97" s="50">
        <v>42982.859791666669</v>
      </c>
      <c r="B97" s="32">
        <f t="shared" si="30"/>
        <v>9.6183333334629424</v>
      </c>
      <c r="C97">
        <v>0</v>
      </c>
      <c r="D97">
        <v>0</v>
      </c>
      <c r="E97" s="32">
        <f t="shared" si="24"/>
        <v>0</v>
      </c>
      <c r="F97" s="32">
        <f t="shared" si="25"/>
        <v>0</v>
      </c>
      <c r="G97" s="50"/>
      <c r="H97" s="50">
        <v>42982.864918981482</v>
      </c>
      <c r="I97" s="32">
        <f t="shared" si="31"/>
        <v>9.7413888889714144</v>
      </c>
      <c r="J97">
        <v>3570.6</v>
      </c>
      <c r="K97">
        <v>3490.36</v>
      </c>
      <c r="L97" s="32">
        <f t="shared" si="26"/>
        <v>277.7667667552883</v>
      </c>
      <c r="M97" s="32">
        <f t="shared" si="27"/>
        <v>256.05373611665073</v>
      </c>
      <c r="N97" s="50"/>
      <c r="O97" s="50">
        <v>42982.87059027778</v>
      </c>
      <c r="P97" s="32">
        <f t="shared" si="32"/>
        <v>9.8775000001187436</v>
      </c>
      <c r="Q97">
        <v>87.08</v>
      </c>
      <c r="R97">
        <v>53.81</v>
      </c>
      <c r="S97" s="32">
        <f t="shared" si="28"/>
        <v>1.202013470540781</v>
      </c>
      <c r="T97" s="32">
        <f t="shared" si="29"/>
        <v>0.7004477064097091</v>
      </c>
      <c r="W97" s="50">
        <v>42982.862349537034</v>
      </c>
      <c r="X97" s="32">
        <f t="shared" si="33"/>
        <v>9.6797222222085111</v>
      </c>
      <c r="Y97">
        <v>0</v>
      </c>
      <c r="Z97">
        <v>0.44</v>
      </c>
      <c r="AA97" s="32">
        <f t="shared" si="34"/>
        <v>0</v>
      </c>
      <c r="AB97" s="32">
        <f t="shared" si="35"/>
        <v>9.912034337179243E-3</v>
      </c>
      <c r="AD97" s="50">
        <v>42982.868032407408</v>
      </c>
      <c r="AE97" s="32">
        <f t="shared" si="36"/>
        <v>9.816111111198552</v>
      </c>
      <c r="AF97">
        <v>123.53</v>
      </c>
      <c r="AG97">
        <v>109.9</v>
      </c>
      <c r="AH97" s="32">
        <f t="shared" si="37"/>
        <v>19.258089609483942</v>
      </c>
      <c r="AI97" s="32">
        <f t="shared" si="38"/>
        <v>25.758783284145331</v>
      </c>
      <c r="AK97" s="50">
        <v>42982.873159722221</v>
      </c>
      <c r="AL97" s="32">
        <f t="shared" si="39"/>
        <v>9.939166666707024</v>
      </c>
      <c r="AM97">
        <v>17.559999999999999</v>
      </c>
      <c r="AN97">
        <v>14.03</v>
      </c>
      <c r="AO97" s="32">
        <f t="shared" si="40"/>
        <v>0.17393578818807157</v>
      </c>
      <c r="AP97" s="32">
        <f t="shared" si="41"/>
        <v>0.2089339428735148</v>
      </c>
      <c r="AT97" s="50"/>
      <c r="AU97" s="32"/>
      <c r="AX97" s="32"/>
      <c r="AY97" s="32"/>
      <c r="AZ97" s="50"/>
      <c r="BA97" s="50"/>
      <c r="BB97" s="32"/>
      <c r="BE97" s="32"/>
      <c r="BF97" s="32"/>
      <c r="BG97" s="50"/>
      <c r="BH97" s="50"/>
      <c r="BI97" s="32"/>
      <c r="BL97" s="32"/>
      <c r="BM97" s="32"/>
      <c r="BP97" s="50"/>
      <c r="BQ97" s="32"/>
      <c r="BT97" s="32"/>
      <c r="BU97" s="32"/>
      <c r="BW97" s="50"/>
      <c r="BX97" s="32"/>
      <c r="CA97" s="32"/>
      <c r="CB97" s="32"/>
      <c r="CD97" s="50"/>
      <c r="CE97" s="32"/>
      <c r="CH97" s="32"/>
      <c r="CI97" s="32"/>
    </row>
    <row r="98" spans="1:87" x14ac:dyDescent="0.2">
      <c r="A98" s="50">
        <v>42982.876284722224</v>
      </c>
      <c r="B98" s="32">
        <f t="shared" si="30"/>
        <v>10.014166666776873</v>
      </c>
      <c r="C98">
        <v>1.54</v>
      </c>
      <c r="D98">
        <v>0.41</v>
      </c>
      <c r="E98" s="32">
        <f t="shared" si="24"/>
        <v>1.5201246311490998E-2</v>
      </c>
      <c r="F98" s="32">
        <f t="shared" si="25"/>
        <v>3.8164901265226882E-3</v>
      </c>
      <c r="H98" s="50">
        <v>42982.88140046296</v>
      </c>
      <c r="I98" s="32">
        <f t="shared" si="31"/>
        <v>10.136944444442634</v>
      </c>
      <c r="J98">
        <v>3605.15</v>
      </c>
      <c r="K98">
        <v>3355.65</v>
      </c>
      <c r="L98" s="32">
        <f t="shared" si="26"/>
        <v>280.45450601238662</v>
      </c>
      <c r="M98" s="32">
        <f t="shared" si="27"/>
        <v>246.1713747578585</v>
      </c>
      <c r="O98" s="50">
        <v>42982.887083333335</v>
      </c>
      <c r="P98" s="32">
        <f t="shared" si="32"/>
        <v>10.273333333432674</v>
      </c>
      <c r="Q98">
        <v>92.55</v>
      </c>
      <c r="R98">
        <v>73.3</v>
      </c>
      <c r="S98" s="32">
        <f t="shared" si="28"/>
        <v>1.2775189101808599</v>
      </c>
      <c r="T98" s="32">
        <f t="shared" si="29"/>
        <v>0.95415009997828792</v>
      </c>
      <c r="W98" s="50">
        <v>42982.878842592596</v>
      </c>
      <c r="X98" s="32">
        <f t="shared" si="33"/>
        <v>10.075555555697065</v>
      </c>
      <c r="Y98">
        <v>13.53</v>
      </c>
      <c r="Z98">
        <v>13.28</v>
      </c>
      <c r="AA98" s="32">
        <f t="shared" si="34"/>
        <v>0.2027314034451155</v>
      </c>
      <c r="AB98" s="32">
        <f t="shared" si="35"/>
        <v>0.29916321817668262</v>
      </c>
      <c r="AD98" s="50">
        <v>42982.884525462963</v>
      </c>
      <c r="AE98" s="32">
        <f t="shared" si="36"/>
        <v>10.211944444512483</v>
      </c>
      <c r="AF98">
        <v>137.54</v>
      </c>
      <c r="AG98">
        <v>101.3</v>
      </c>
      <c r="AH98" s="32">
        <f t="shared" si="37"/>
        <v>21.442221686136335</v>
      </c>
      <c r="AI98" s="32">
        <f t="shared" si="38"/>
        <v>23.743082317415123</v>
      </c>
      <c r="AK98" s="50">
        <v>42982.889641203707</v>
      </c>
      <c r="AL98" s="32">
        <f t="shared" si="39"/>
        <v>10.334722222352866</v>
      </c>
      <c r="AM98">
        <v>13.54</v>
      </c>
      <c r="AN98">
        <v>8.01</v>
      </c>
      <c r="AO98" s="32">
        <f t="shared" si="40"/>
        <v>0.13411677517462922</v>
      </c>
      <c r="AP98" s="32">
        <f t="shared" si="41"/>
        <v>0.11928445348658973</v>
      </c>
      <c r="AT98" s="50"/>
      <c r="AU98" s="32"/>
      <c r="AX98" s="32"/>
      <c r="AY98" s="32"/>
      <c r="BA98" s="50"/>
      <c r="BB98" s="32"/>
      <c r="BE98" s="32"/>
      <c r="BF98" s="32"/>
      <c r="BH98" s="50"/>
      <c r="BI98" s="32"/>
      <c r="BL98" s="32"/>
      <c r="BM98" s="32"/>
      <c r="BP98" s="50"/>
      <c r="BQ98" s="32"/>
      <c r="BT98" s="32"/>
      <c r="BU98" s="32"/>
      <c r="BW98" s="50"/>
      <c r="BX98" s="32"/>
      <c r="CA98" s="32"/>
      <c r="CB98" s="32"/>
      <c r="CD98" s="50"/>
      <c r="CE98" s="32"/>
      <c r="CH98" s="32"/>
      <c r="CI98" s="32"/>
    </row>
    <row r="99" spans="1:87" x14ac:dyDescent="0.2">
      <c r="A99" s="50">
        <v>42982.892789351848</v>
      </c>
      <c r="B99" s="32">
        <f t="shared" si="30"/>
        <v>10.410277777758893</v>
      </c>
      <c r="C99">
        <v>0</v>
      </c>
      <c r="D99">
        <v>5.55</v>
      </c>
      <c r="E99" s="32">
        <f t="shared" si="24"/>
        <v>0</v>
      </c>
      <c r="F99" s="32">
        <f t="shared" si="25"/>
        <v>5.1662244395611998E-2</v>
      </c>
      <c r="H99" s="50">
        <v>42982.897905092592</v>
      </c>
      <c r="I99" s="32">
        <f t="shared" si="31"/>
        <v>10.533055555599276</v>
      </c>
      <c r="J99">
        <v>3580.94</v>
      </c>
      <c r="K99">
        <v>3412.65</v>
      </c>
      <c r="L99" s="32">
        <f t="shared" si="26"/>
        <v>278.57114371385262</v>
      </c>
      <c r="M99" s="32">
        <f t="shared" si="27"/>
        <v>250.35290988851813</v>
      </c>
      <c r="O99" s="50">
        <v>42982.90357638889</v>
      </c>
      <c r="P99" s="32">
        <f t="shared" si="32"/>
        <v>10.669166666746605</v>
      </c>
      <c r="Q99">
        <v>87.07</v>
      </c>
      <c r="R99">
        <v>69.150000000000006</v>
      </c>
      <c r="S99" s="32">
        <f t="shared" si="28"/>
        <v>1.2018754350021337</v>
      </c>
      <c r="T99" s="32">
        <f t="shared" si="29"/>
        <v>0.90012932351294173</v>
      </c>
      <c r="W99" s="50">
        <v>42982.89534722222</v>
      </c>
      <c r="X99" s="32">
        <f t="shared" si="33"/>
        <v>10.471666666679084</v>
      </c>
      <c r="Y99">
        <v>8.5299999999999994</v>
      </c>
      <c r="Z99">
        <v>9.1300000000000008</v>
      </c>
      <c r="AA99" s="32">
        <f t="shared" si="34"/>
        <v>0.12781218561617408</v>
      </c>
      <c r="AB99" s="32">
        <f t="shared" si="35"/>
        <v>0.20567471249646932</v>
      </c>
      <c r="AD99" s="50">
        <v>42982.901006944441</v>
      </c>
      <c r="AE99" s="32">
        <f t="shared" si="36"/>
        <v>10.607499999983702</v>
      </c>
      <c r="AF99">
        <v>122.5</v>
      </c>
      <c r="AG99">
        <v>119.68</v>
      </c>
      <c r="AH99" s="32">
        <f t="shared" si="37"/>
        <v>19.097514588859251</v>
      </c>
      <c r="AI99" s="32">
        <f t="shared" si="38"/>
        <v>28.051057174217593</v>
      </c>
      <c r="AK99" s="50">
        <v>42982.906134259261</v>
      </c>
      <c r="AL99" s="32">
        <f t="shared" si="39"/>
        <v>10.730555555666797</v>
      </c>
      <c r="AM99">
        <v>11.05</v>
      </c>
      <c r="AN99">
        <v>10.17</v>
      </c>
      <c r="AO99" s="32">
        <f t="shared" si="40"/>
        <v>0.10945275965137764</v>
      </c>
      <c r="AP99" s="32">
        <f t="shared" si="41"/>
        <v>0.15145104768522064</v>
      </c>
      <c r="AT99" s="50"/>
      <c r="AU99" s="32"/>
      <c r="AX99" s="32"/>
      <c r="AY99" s="32"/>
      <c r="BA99" s="50"/>
      <c r="BB99" s="32"/>
      <c r="BE99" s="32"/>
      <c r="BF99" s="32"/>
      <c r="BH99" s="50"/>
      <c r="BI99" s="32"/>
      <c r="BL99" s="32"/>
      <c r="BM99" s="32"/>
      <c r="BP99" s="50"/>
      <c r="BQ99" s="32"/>
      <c r="BT99" s="32"/>
      <c r="BU99" s="32"/>
      <c r="BW99" s="50"/>
      <c r="BX99" s="32"/>
      <c r="CA99" s="32"/>
      <c r="CB99" s="32"/>
      <c r="CD99" s="50"/>
      <c r="CE99" s="32"/>
      <c r="CH99" s="32"/>
      <c r="CI99" s="32"/>
    </row>
    <row r="100" spans="1:87" x14ac:dyDescent="0.2">
      <c r="A100" s="50">
        <v>42982.909259259257</v>
      </c>
      <c r="B100" s="32">
        <f t="shared" si="30"/>
        <v>10.805555555562023</v>
      </c>
      <c r="C100">
        <v>1.53</v>
      </c>
      <c r="D100">
        <v>0</v>
      </c>
      <c r="E100" s="32">
        <f t="shared" si="24"/>
        <v>1.5102536919857938E-2</v>
      </c>
      <c r="F100" s="32">
        <f t="shared" si="25"/>
        <v>0</v>
      </c>
      <c r="G100" s="50"/>
      <c r="H100" s="50">
        <v>42982.914386574077</v>
      </c>
      <c r="I100" s="32">
        <f t="shared" si="31"/>
        <v>10.928611111245118</v>
      </c>
      <c r="J100">
        <v>3757.15</v>
      </c>
      <c r="K100">
        <v>3445.62</v>
      </c>
      <c r="L100" s="32">
        <f t="shared" si="26"/>
        <v>292.27900288876702</v>
      </c>
      <c r="M100" s="32">
        <f t="shared" si="27"/>
        <v>252.77159784041018</v>
      </c>
      <c r="N100" s="50"/>
      <c r="O100" s="50">
        <v>42982.920069444444</v>
      </c>
      <c r="P100" s="32">
        <f t="shared" si="32"/>
        <v>11.065000000060536</v>
      </c>
      <c r="Q100">
        <v>108.07</v>
      </c>
      <c r="R100">
        <v>74.12</v>
      </c>
      <c r="S100" s="32">
        <f t="shared" si="28"/>
        <v>1.491750066161486</v>
      </c>
      <c r="T100" s="32">
        <f t="shared" si="29"/>
        <v>0.96482408472565784</v>
      </c>
      <c r="W100" s="50">
        <v>42982.911817129629</v>
      </c>
      <c r="X100" s="32">
        <f t="shared" si="33"/>
        <v>10.866944444482215</v>
      </c>
      <c r="Y100">
        <v>6.04</v>
      </c>
      <c r="Z100">
        <v>0</v>
      </c>
      <c r="AA100" s="32">
        <f t="shared" si="34"/>
        <v>9.050241513736125E-2</v>
      </c>
      <c r="AB100" s="32">
        <f t="shared" si="35"/>
        <v>0</v>
      </c>
      <c r="AD100" s="50">
        <v>42982.917500000003</v>
      </c>
      <c r="AE100" s="32">
        <f t="shared" si="36"/>
        <v>11.003333333472256</v>
      </c>
      <c r="AF100">
        <v>131.05000000000001</v>
      </c>
      <c r="AG100">
        <v>139.41</v>
      </c>
      <c r="AH100" s="32">
        <f t="shared" si="37"/>
        <v>20.43044315812249</v>
      </c>
      <c r="AI100" s="32">
        <f t="shared" si="38"/>
        <v>32.675450206030028</v>
      </c>
      <c r="AK100" s="50">
        <v>42982.922627314816</v>
      </c>
      <c r="AL100" s="32">
        <f t="shared" si="39"/>
        <v>11.126388888980728</v>
      </c>
      <c r="AM100">
        <v>17.559999999999999</v>
      </c>
      <c r="AN100">
        <v>8.7899999999999991</v>
      </c>
      <c r="AO100" s="32">
        <f t="shared" si="40"/>
        <v>0.17393578818807157</v>
      </c>
      <c r="AP100" s="32">
        <f t="shared" si="41"/>
        <v>0.13090016805831753</v>
      </c>
      <c r="AT100" s="50"/>
      <c r="AU100" s="32"/>
      <c r="AX100" s="32"/>
      <c r="AY100" s="32"/>
      <c r="AZ100" s="50"/>
      <c r="BA100" s="50"/>
      <c r="BB100" s="32"/>
      <c r="BE100" s="32"/>
      <c r="BF100" s="32"/>
      <c r="BG100" s="50"/>
      <c r="BH100" s="50"/>
      <c r="BI100" s="32"/>
      <c r="BL100" s="32"/>
      <c r="BM100" s="32"/>
      <c r="BP100" s="50"/>
      <c r="BQ100" s="32"/>
      <c r="BT100" s="32"/>
      <c r="BU100" s="32"/>
      <c r="BW100" s="50"/>
      <c r="BX100" s="32"/>
      <c r="CA100" s="32"/>
      <c r="CB100" s="32"/>
      <c r="CD100" s="50"/>
      <c r="CE100" s="32"/>
      <c r="CH100" s="32"/>
      <c r="CI100" s="32"/>
    </row>
    <row r="101" spans="1:87" x14ac:dyDescent="0.2">
      <c r="A101" s="50">
        <v>42982.925752314812</v>
      </c>
      <c r="B101" s="32">
        <f t="shared" si="30"/>
        <v>11.201388888875954</v>
      </c>
      <c r="C101">
        <v>1.53</v>
      </c>
      <c r="D101">
        <v>0</v>
      </c>
      <c r="E101" s="32">
        <f t="shared" si="24"/>
        <v>1.5102536919857938E-2</v>
      </c>
      <c r="F101" s="32">
        <f t="shared" si="25"/>
        <v>0</v>
      </c>
      <c r="H101" s="50">
        <v>42982.930879629632</v>
      </c>
      <c r="I101" s="32">
        <f t="shared" si="31"/>
        <v>11.324444444559049</v>
      </c>
      <c r="J101">
        <v>3591.85</v>
      </c>
      <c r="K101">
        <v>3410.85</v>
      </c>
      <c r="L101" s="32">
        <f t="shared" si="26"/>
        <v>279.41986253570332</v>
      </c>
      <c r="M101" s="32">
        <f t="shared" si="27"/>
        <v>250.22086141070781</v>
      </c>
      <c r="O101" s="50">
        <v>42982.936550925922</v>
      </c>
      <c r="P101" s="32">
        <f t="shared" si="32"/>
        <v>11.460555555531755</v>
      </c>
      <c r="Q101">
        <v>89.55</v>
      </c>
      <c r="R101">
        <v>62.91</v>
      </c>
      <c r="S101" s="32">
        <f t="shared" si="28"/>
        <v>1.2361082485866668</v>
      </c>
      <c r="T101" s="32">
        <f t="shared" si="29"/>
        <v>0.81890290299637236</v>
      </c>
      <c r="W101" s="50">
        <v>42982.928310185183</v>
      </c>
      <c r="X101" s="32">
        <f t="shared" si="33"/>
        <v>11.262777777796146</v>
      </c>
      <c r="Y101">
        <v>8.5299999999999994</v>
      </c>
      <c r="Z101">
        <v>0</v>
      </c>
      <c r="AA101" s="32">
        <f t="shared" si="34"/>
        <v>0.12781218561617408</v>
      </c>
      <c r="AB101" s="32">
        <f t="shared" si="35"/>
        <v>0</v>
      </c>
      <c r="AD101" s="50">
        <v>42982.933993055558</v>
      </c>
      <c r="AE101" s="32">
        <f t="shared" si="36"/>
        <v>11.399166666786186</v>
      </c>
      <c r="AF101">
        <v>127.05</v>
      </c>
      <c r="AG101">
        <v>128.35</v>
      </c>
      <c r="AH101" s="32">
        <f t="shared" si="37"/>
        <v>19.806850845016879</v>
      </c>
      <c r="AI101" s="32">
        <f t="shared" si="38"/>
        <v>30.083165009281647</v>
      </c>
      <c r="AK101" s="50">
        <v>42982.939120370371</v>
      </c>
      <c r="AL101" s="32">
        <f t="shared" si="39"/>
        <v>11.522222222294658</v>
      </c>
      <c r="AM101">
        <v>4.54</v>
      </c>
      <c r="AN101">
        <v>19.79</v>
      </c>
      <c r="AO101" s="32">
        <f t="shared" si="40"/>
        <v>4.4969731114683657E-2</v>
      </c>
      <c r="AP101" s="32">
        <f t="shared" si="41"/>
        <v>0.29471152740319728</v>
      </c>
      <c r="AT101" s="50"/>
      <c r="AU101" s="32"/>
      <c r="AX101" s="32"/>
      <c r="AY101" s="32"/>
      <c r="BA101" s="50"/>
      <c r="BB101" s="32"/>
      <c r="BE101" s="32"/>
      <c r="BF101" s="32"/>
      <c r="BH101" s="50"/>
      <c r="BI101" s="32"/>
      <c r="BL101" s="32"/>
      <c r="BM101" s="32"/>
      <c r="BP101" s="50"/>
      <c r="BQ101" s="32"/>
      <c r="BT101" s="32"/>
      <c r="BU101" s="32"/>
      <c r="BW101" s="50"/>
      <c r="BX101" s="32"/>
      <c r="CA101" s="32"/>
      <c r="CB101" s="32"/>
      <c r="CD101" s="50"/>
      <c r="CE101" s="32"/>
      <c r="CH101" s="32"/>
      <c r="CI101" s="32"/>
    </row>
    <row r="102" spans="1:87" x14ac:dyDescent="0.2">
      <c r="A102" s="50">
        <v>42982.942245370374</v>
      </c>
      <c r="B102" s="32">
        <f t="shared" si="30"/>
        <v>11.597222222364508</v>
      </c>
      <c r="C102">
        <v>6.53</v>
      </c>
      <c r="D102">
        <v>1.05</v>
      </c>
      <c r="E102" s="32">
        <f t="shared" si="24"/>
        <v>6.4457232736387149E-2</v>
      </c>
      <c r="F102" s="32">
        <f t="shared" si="25"/>
        <v>9.7739381288995675E-3</v>
      </c>
      <c r="H102" s="50">
        <v>42982.94736111111</v>
      </c>
      <c r="I102" s="32">
        <f t="shared" si="31"/>
        <v>11.720000000030268</v>
      </c>
      <c r="J102">
        <v>3591.97</v>
      </c>
      <c r="K102">
        <v>3451.91</v>
      </c>
      <c r="L102" s="32">
        <f t="shared" si="26"/>
        <v>279.42919766481623</v>
      </c>
      <c r="M102" s="32">
        <f t="shared" si="27"/>
        <v>253.23303391009171</v>
      </c>
      <c r="O102" s="50">
        <v>42982.953043981484</v>
      </c>
      <c r="P102" s="32">
        <f t="shared" si="32"/>
        <v>11.856388889020309</v>
      </c>
      <c r="Q102">
        <v>84.61</v>
      </c>
      <c r="R102">
        <v>72.010000000000005</v>
      </c>
      <c r="S102" s="32">
        <f t="shared" si="28"/>
        <v>1.1679186924948952</v>
      </c>
      <c r="T102" s="32">
        <f t="shared" si="29"/>
        <v>0.93735809958303584</v>
      </c>
      <c r="W102" s="50">
        <v>42982.944803240738</v>
      </c>
      <c r="X102" s="32">
        <f t="shared" si="33"/>
        <v>11.658611111110076</v>
      </c>
      <c r="Y102">
        <v>7.05</v>
      </c>
      <c r="Z102">
        <v>6.96</v>
      </c>
      <c r="AA102" s="32">
        <f t="shared" si="34"/>
        <v>0.10563609713880742</v>
      </c>
      <c r="AB102" s="32">
        <f t="shared" si="35"/>
        <v>0.15679036133356256</v>
      </c>
      <c r="AD102" s="50">
        <v>42982.950486111113</v>
      </c>
      <c r="AE102" s="32">
        <f t="shared" si="36"/>
        <v>11.795000000100117</v>
      </c>
      <c r="AF102">
        <v>114.5</v>
      </c>
      <c r="AG102">
        <v>92.67</v>
      </c>
      <c r="AH102" s="32">
        <f t="shared" si="37"/>
        <v>17.850329962648033</v>
      </c>
      <c r="AI102" s="32">
        <f t="shared" si="38"/>
        <v>21.720349835684697</v>
      </c>
      <c r="AK102" s="50">
        <v>42982.955613425926</v>
      </c>
      <c r="AL102" s="32">
        <f t="shared" si="39"/>
        <v>11.918055555608589</v>
      </c>
      <c r="AM102">
        <v>11.03</v>
      </c>
      <c r="AN102">
        <v>8.8000000000000007</v>
      </c>
      <c r="AO102" s="32">
        <f t="shared" si="40"/>
        <v>0.10925465510902219</v>
      </c>
      <c r="AP102" s="32">
        <f t="shared" si="41"/>
        <v>0.13104908747590382</v>
      </c>
      <c r="AT102" s="50"/>
      <c r="AU102" s="32"/>
      <c r="AX102" s="32"/>
      <c r="AY102" s="32"/>
      <c r="BA102" s="50"/>
      <c r="BB102" s="32"/>
      <c r="BE102" s="32"/>
      <c r="BF102" s="32"/>
      <c r="BH102" s="50"/>
      <c r="BI102" s="32"/>
      <c r="BL102" s="32"/>
      <c r="BM102" s="32"/>
      <c r="BP102" s="50"/>
      <c r="BQ102" s="32"/>
      <c r="BT102" s="32"/>
      <c r="BU102" s="32"/>
      <c r="BW102" s="50"/>
      <c r="BX102" s="32"/>
      <c r="CA102" s="32"/>
      <c r="CB102" s="32"/>
      <c r="CD102" s="50"/>
      <c r="CE102" s="32"/>
      <c r="CH102" s="32"/>
      <c r="CI102" s="32"/>
    </row>
    <row r="103" spans="1:87" x14ac:dyDescent="0.2">
      <c r="A103" s="50">
        <v>42982.958761574075</v>
      </c>
      <c r="B103" s="32">
        <f t="shared" si="30"/>
        <v>11.993611111189239</v>
      </c>
      <c r="C103">
        <v>0.53</v>
      </c>
      <c r="D103">
        <v>4.5199999999999996</v>
      </c>
      <c r="E103" s="32">
        <f t="shared" si="24"/>
        <v>5.2315977565520954E-3</v>
      </c>
      <c r="F103" s="32">
        <f t="shared" si="25"/>
        <v>4.2074476516786703E-2</v>
      </c>
      <c r="G103" s="50"/>
      <c r="H103" s="50">
        <v>42982.963877314818</v>
      </c>
      <c r="I103" s="32">
        <f t="shared" si="31"/>
        <v>12.116388889029622</v>
      </c>
      <c r="J103">
        <v>3453.58</v>
      </c>
      <c r="K103">
        <v>3391.42</v>
      </c>
      <c r="L103" s="32">
        <f t="shared" si="26"/>
        <v>268.66346001532759</v>
      </c>
      <c r="M103" s="32">
        <f t="shared" si="27"/>
        <v>248.79547145301103</v>
      </c>
      <c r="N103" s="50"/>
      <c r="O103" s="50">
        <v>42982.969560185185</v>
      </c>
      <c r="P103" s="32">
        <f t="shared" si="32"/>
        <v>12.25277777784504</v>
      </c>
      <c r="Q103">
        <v>77.06</v>
      </c>
      <c r="R103">
        <v>78.260000000000005</v>
      </c>
      <c r="S103" s="32">
        <f t="shared" si="28"/>
        <v>1.0637018608161757</v>
      </c>
      <c r="T103" s="32">
        <f t="shared" si="29"/>
        <v>1.0187146906453046</v>
      </c>
      <c r="W103" s="50">
        <v>42982.961319444446</v>
      </c>
      <c r="X103" s="32">
        <f t="shared" si="33"/>
        <v>12.05500000010943</v>
      </c>
      <c r="Y103">
        <v>0.53</v>
      </c>
      <c r="Z103">
        <v>6.96</v>
      </c>
      <c r="AA103" s="32">
        <f t="shared" si="34"/>
        <v>7.9414370898677929E-3</v>
      </c>
      <c r="AB103" s="32">
        <f t="shared" si="35"/>
        <v>0.15679036133356256</v>
      </c>
      <c r="AD103" s="50">
        <v>42982.967002314814</v>
      </c>
      <c r="AE103" s="32">
        <f t="shared" si="36"/>
        <v>12.191388888924848</v>
      </c>
      <c r="AF103">
        <v>106</v>
      </c>
      <c r="AG103">
        <v>100.04</v>
      </c>
      <c r="AH103" s="32">
        <f t="shared" si="37"/>
        <v>16.525196297298617</v>
      </c>
      <c r="AI103" s="32">
        <f t="shared" si="38"/>
        <v>23.447758687405813</v>
      </c>
      <c r="AK103" s="50">
        <v>42982.972129629627</v>
      </c>
      <c r="AL103" s="32">
        <f t="shared" si="39"/>
        <v>12.31444444443332</v>
      </c>
      <c r="AM103">
        <v>10.029999999999999</v>
      </c>
      <c r="AN103">
        <v>7.43</v>
      </c>
      <c r="AO103" s="32">
        <f t="shared" si="40"/>
        <v>9.9349427991250447E-2</v>
      </c>
      <c r="AP103" s="32">
        <f t="shared" si="41"/>
        <v>0.11064712726658696</v>
      </c>
      <c r="AT103" s="50"/>
      <c r="AU103" s="32"/>
      <c r="AX103" s="32"/>
      <c r="AY103" s="32"/>
      <c r="AZ103" s="50"/>
      <c r="BA103" s="50"/>
      <c r="BB103" s="32"/>
      <c r="BE103" s="32"/>
      <c r="BF103" s="32"/>
      <c r="BG103" s="50"/>
      <c r="BH103" s="50"/>
      <c r="BI103" s="32"/>
      <c r="BL103" s="32"/>
      <c r="BM103" s="32"/>
      <c r="BP103" s="50"/>
      <c r="BQ103" s="32"/>
      <c r="BT103" s="32"/>
      <c r="BU103" s="32"/>
      <c r="BW103" s="50"/>
      <c r="BX103" s="32"/>
      <c r="CA103" s="32"/>
      <c r="CB103" s="32"/>
      <c r="CD103" s="50"/>
      <c r="CE103" s="32"/>
      <c r="CH103" s="32"/>
      <c r="CI103" s="32"/>
    </row>
    <row r="104" spans="1:87" x14ac:dyDescent="0.2">
      <c r="A104" s="50">
        <v>42982.975254629629</v>
      </c>
      <c r="B104" s="32">
        <f t="shared" si="30"/>
        <v>12.38944444450317</v>
      </c>
      <c r="C104">
        <v>4.53</v>
      </c>
      <c r="D104">
        <v>0</v>
      </c>
      <c r="E104" s="32">
        <f t="shared" si="24"/>
        <v>4.4715354409775462E-2</v>
      </c>
      <c r="F104" s="32">
        <f t="shared" si="25"/>
        <v>0</v>
      </c>
      <c r="H104" s="50">
        <v>42982.980370370373</v>
      </c>
      <c r="I104" s="32">
        <f t="shared" si="31"/>
        <v>12.512222222343553</v>
      </c>
      <c r="J104">
        <v>3611.23</v>
      </c>
      <c r="K104">
        <v>3451.83</v>
      </c>
      <c r="L104" s="32">
        <f t="shared" si="26"/>
        <v>280.92748588744183</v>
      </c>
      <c r="M104" s="32">
        <f t="shared" si="27"/>
        <v>253.22716508885571</v>
      </c>
      <c r="O104" s="50">
        <v>42982.98605324074</v>
      </c>
      <c r="P104" s="32">
        <f t="shared" si="32"/>
        <v>12.648611111158971</v>
      </c>
      <c r="Q104">
        <v>80.099999999999994</v>
      </c>
      <c r="R104">
        <v>51.21</v>
      </c>
      <c r="S104" s="32">
        <f t="shared" si="28"/>
        <v>1.1056646645649582</v>
      </c>
      <c r="T104" s="32">
        <f t="shared" si="29"/>
        <v>0.66660336452780533</v>
      </c>
      <c r="W104" s="50">
        <v>42982.977812500001</v>
      </c>
      <c r="X104" s="32">
        <f t="shared" si="33"/>
        <v>12.450833333423361</v>
      </c>
      <c r="Y104">
        <v>13.02</v>
      </c>
      <c r="Z104">
        <v>9.1300000000000008</v>
      </c>
      <c r="AA104" s="32">
        <f t="shared" si="34"/>
        <v>0.19508964322656347</v>
      </c>
      <c r="AB104" s="32">
        <f t="shared" si="35"/>
        <v>0.20567471249646932</v>
      </c>
      <c r="AD104" s="50">
        <v>42982.983495370368</v>
      </c>
      <c r="AE104" s="32">
        <f t="shared" si="36"/>
        <v>12.587222222238779</v>
      </c>
      <c r="AF104">
        <v>132.57</v>
      </c>
      <c r="AG104">
        <v>113.36</v>
      </c>
      <c r="AH104" s="32">
        <f t="shared" si="37"/>
        <v>20.667408237102617</v>
      </c>
      <c r="AI104" s="32">
        <f t="shared" si="38"/>
        <v>26.569751347504226</v>
      </c>
      <c r="AK104" s="50">
        <v>42982.988611111112</v>
      </c>
      <c r="AL104" s="32">
        <f t="shared" si="39"/>
        <v>12.710000000079162</v>
      </c>
      <c r="AM104">
        <v>12.54</v>
      </c>
      <c r="AN104">
        <v>8.8000000000000007</v>
      </c>
      <c r="AO104" s="32">
        <f t="shared" si="40"/>
        <v>0.1242115480568575</v>
      </c>
      <c r="AP104" s="32">
        <f t="shared" si="41"/>
        <v>0.13104908747590382</v>
      </c>
      <c r="AT104" s="50"/>
      <c r="AU104" s="32"/>
      <c r="AX104" s="32"/>
      <c r="AY104" s="32"/>
      <c r="BA104" s="50"/>
      <c r="BB104" s="32"/>
      <c r="BE104" s="32"/>
      <c r="BF104" s="32"/>
      <c r="BH104" s="50"/>
      <c r="BI104" s="32"/>
      <c r="BL104" s="32"/>
      <c r="BM104" s="32"/>
      <c r="BP104" s="50"/>
      <c r="BQ104" s="32"/>
      <c r="BT104" s="32"/>
      <c r="BU104" s="32"/>
      <c r="BW104" s="50"/>
      <c r="BX104" s="32"/>
      <c r="CA104" s="32"/>
      <c r="CB104" s="32"/>
      <c r="CD104" s="50"/>
      <c r="CE104" s="32"/>
      <c r="CH104" s="32"/>
      <c r="CI104" s="32"/>
    </row>
    <row r="105" spans="1:87" x14ac:dyDescent="0.2">
      <c r="A105" s="50">
        <v>42982.991747685184</v>
      </c>
      <c r="B105" s="32">
        <f t="shared" si="30"/>
        <v>12.7852777778171</v>
      </c>
      <c r="C105">
        <v>0</v>
      </c>
      <c r="D105">
        <v>0</v>
      </c>
      <c r="E105" s="32">
        <f t="shared" si="24"/>
        <v>0</v>
      </c>
      <c r="F105" s="32">
        <f t="shared" si="25"/>
        <v>0</v>
      </c>
      <c r="H105" s="50">
        <v>42982.996863425928</v>
      </c>
      <c r="I105" s="32">
        <f t="shared" si="31"/>
        <v>12.908055555657484</v>
      </c>
      <c r="J105">
        <v>3517.99</v>
      </c>
      <c r="K105">
        <v>3388.9</v>
      </c>
      <c r="L105" s="32">
        <f t="shared" si="26"/>
        <v>273.67409056669374</v>
      </c>
      <c r="M105" s="32">
        <f t="shared" si="27"/>
        <v>248.61060358407664</v>
      </c>
      <c r="O105" s="50">
        <v>42983.002557870372</v>
      </c>
      <c r="P105" s="32">
        <f t="shared" si="32"/>
        <v>13.044722222315613</v>
      </c>
      <c r="Q105">
        <v>78.540000000000006</v>
      </c>
      <c r="R105">
        <v>72.58</v>
      </c>
      <c r="S105" s="32">
        <f t="shared" si="28"/>
        <v>1.0841311205359778</v>
      </c>
      <c r="T105" s="32">
        <f t="shared" si="29"/>
        <v>0.94477782068791472</v>
      </c>
      <c r="W105" s="50">
        <v>42982.994305555556</v>
      </c>
      <c r="X105" s="32">
        <f t="shared" si="33"/>
        <v>12.846666666737292</v>
      </c>
      <c r="Y105">
        <v>8.5299999999999994</v>
      </c>
      <c r="Z105">
        <v>8.0500000000000007</v>
      </c>
      <c r="AA105" s="32">
        <f t="shared" si="34"/>
        <v>0.12781218561617408</v>
      </c>
      <c r="AB105" s="32">
        <f t="shared" si="35"/>
        <v>0.18134517366884753</v>
      </c>
      <c r="AD105" s="50">
        <v>42982.999988425923</v>
      </c>
      <c r="AE105" s="32">
        <f t="shared" si="36"/>
        <v>12.98305555555271</v>
      </c>
      <c r="AF105">
        <v>121.06</v>
      </c>
      <c r="AG105">
        <v>127.68</v>
      </c>
      <c r="AH105" s="32">
        <f t="shared" si="37"/>
        <v>18.87302135614123</v>
      </c>
      <c r="AI105" s="32">
        <f t="shared" si="38"/>
        <v>29.926127840943369</v>
      </c>
      <c r="AK105" s="50">
        <v>42983.005115740743</v>
      </c>
      <c r="AL105" s="32">
        <f t="shared" si="39"/>
        <v>13.106111111235805</v>
      </c>
      <c r="AM105">
        <v>2.0499999999999998</v>
      </c>
      <c r="AN105">
        <v>4.67</v>
      </c>
      <c r="AO105" s="32">
        <f t="shared" si="40"/>
        <v>2.0305715591432048E-2</v>
      </c>
      <c r="AP105" s="32">
        <f t="shared" si="41"/>
        <v>6.9545368012780773E-2</v>
      </c>
      <c r="AT105" s="50"/>
      <c r="AU105" s="32"/>
      <c r="AX105" s="32"/>
      <c r="AY105" s="32"/>
      <c r="BA105" s="50"/>
      <c r="BB105" s="32"/>
      <c r="BE105" s="32"/>
      <c r="BF105" s="32"/>
      <c r="BH105" s="50"/>
      <c r="BI105" s="32"/>
      <c r="BL105" s="32"/>
      <c r="BM105" s="32"/>
      <c r="BP105" s="50"/>
      <c r="BQ105" s="32"/>
      <c r="BT105" s="32"/>
      <c r="BU105" s="32"/>
      <c r="BW105" s="50"/>
      <c r="BX105" s="32"/>
      <c r="CA105" s="32"/>
      <c r="CB105" s="32"/>
      <c r="CD105" s="50"/>
      <c r="CE105" s="32"/>
      <c r="CH105" s="32"/>
      <c r="CI105" s="32"/>
    </row>
    <row r="106" spans="1:87" x14ac:dyDescent="0.2">
      <c r="A106" s="50">
        <v>42983.008240740739</v>
      </c>
      <c r="B106" s="32">
        <f t="shared" si="30"/>
        <v>13.181111111131031</v>
      </c>
      <c r="C106">
        <v>0</v>
      </c>
      <c r="D106">
        <v>0</v>
      </c>
      <c r="E106" s="32">
        <f t="shared" si="24"/>
        <v>0</v>
      </c>
      <c r="F106" s="32">
        <f t="shared" si="25"/>
        <v>0</v>
      </c>
      <c r="G106" s="50"/>
      <c r="H106" s="50">
        <v>42983.013368055559</v>
      </c>
      <c r="I106" s="32">
        <f t="shared" si="31"/>
        <v>13.304166666814126</v>
      </c>
      <c r="J106">
        <v>3598.68</v>
      </c>
      <c r="K106">
        <v>3350.47</v>
      </c>
      <c r="L106" s="32">
        <f t="shared" si="26"/>
        <v>279.95118696771436</v>
      </c>
      <c r="M106" s="32">
        <f t="shared" si="27"/>
        <v>245.79136858282661</v>
      </c>
      <c r="N106" s="50"/>
      <c r="O106" s="50">
        <v>42983.019050925926</v>
      </c>
      <c r="P106" s="32">
        <f t="shared" si="32"/>
        <v>13.440555555629544</v>
      </c>
      <c r="Q106">
        <v>89.58</v>
      </c>
      <c r="R106">
        <v>59.79</v>
      </c>
      <c r="S106" s="32">
        <f t="shared" si="28"/>
        <v>1.2365223552026088</v>
      </c>
      <c r="T106" s="32">
        <f t="shared" si="29"/>
        <v>0.77828969273808779</v>
      </c>
      <c r="W106" s="50">
        <v>42983.010798611111</v>
      </c>
      <c r="X106" s="32">
        <f t="shared" si="33"/>
        <v>13.242500000051223</v>
      </c>
      <c r="Y106">
        <v>4.53</v>
      </c>
      <c r="Z106">
        <v>3.7</v>
      </c>
      <c r="AA106" s="32">
        <f t="shared" si="34"/>
        <v>6.7876811353020941E-2</v>
      </c>
      <c r="AB106" s="32">
        <f t="shared" si="35"/>
        <v>8.3351197835370913E-2</v>
      </c>
      <c r="AD106" s="50">
        <v>42983.016481481478</v>
      </c>
      <c r="AE106" s="32">
        <f t="shared" si="36"/>
        <v>13.378888888866641</v>
      </c>
      <c r="AF106">
        <v>137.56</v>
      </c>
      <c r="AG106">
        <v>127.11</v>
      </c>
      <c r="AH106" s="32">
        <f t="shared" si="37"/>
        <v>21.445339647701864</v>
      </c>
      <c r="AI106" s="32">
        <f t="shared" si="38"/>
        <v>29.792529055939152</v>
      </c>
      <c r="AK106" s="50">
        <v>42983.021608796298</v>
      </c>
      <c r="AL106" s="32">
        <f t="shared" si="39"/>
        <v>13.501944444549736</v>
      </c>
      <c r="AM106">
        <v>5.54</v>
      </c>
      <c r="AN106">
        <v>7.43</v>
      </c>
      <c r="AO106" s="32">
        <f t="shared" si="40"/>
        <v>5.487495823245539E-2</v>
      </c>
      <c r="AP106" s="32">
        <f t="shared" si="41"/>
        <v>0.11064712726658696</v>
      </c>
      <c r="AT106" s="50"/>
      <c r="AU106" s="32"/>
      <c r="AX106" s="32"/>
      <c r="AY106" s="32"/>
      <c r="AZ106" s="50"/>
      <c r="BA106" s="50"/>
      <c r="BB106" s="32"/>
      <c r="BE106" s="32"/>
      <c r="BF106" s="32"/>
      <c r="BG106" s="50"/>
      <c r="BH106" s="50"/>
      <c r="BI106" s="32"/>
      <c r="BL106" s="32"/>
      <c r="BM106" s="32"/>
      <c r="BP106" s="50"/>
      <c r="BQ106" s="32"/>
      <c r="BT106" s="32"/>
      <c r="BU106" s="32"/>
      <c r="BW106" s="50"/>
      <c r="BX106" s="32"/>
      <c r="CA106" s="32"/>
      <c r="CB106" s="32"/>
      <c r="CD106" s="50"/>
      <c r="CE106" s="32"/>
      <c r="CH106" s="32"/>
      <c r="CI106" s="32"/>
    </row>
    <row r="107" spans="1:87" x14ac:dyDescent="0.2">
      <c r="A107" s="50">
        <v>42983.024733796294</v>
      </c>
      <c r="B107" s="32">
        <f t="shared" si="30"/>
        <v>13.576944444444962</v>
      </c>
      <c r="C107">
        <v>11.52</v>
      </c>
      <c r="D107">
        <v>4.5199999999999996</v>
      </c>
      <c r="E107" s="32">
        <f t="shared" si="24"/>
        <v>0.11371321916128328</v>
      </c>
      <c r="F107" s="32">
        <f t="shared" si="25"/>
        <v>4.2074476516786703E-2</v>
      </c>
      <c r="H107" s="50">
        <v>42983.029861111114</v>
      </c>
      <c r="I107" s="32">
        <f t="shared" si="31"/>
        <v>13.700000000128057</v>
      </c>
      <c r="J107">
        <v>3618.01</v>
      </c>
      <c r="K107">
        <v>3372.88</v>
      </c>
      <c r="L107" s="32">
        <f t="shared" si="26"/>
        <v>281.45492068232249</v>
      </c>
      <c r="M107" s="32">
        <f t="shared" si="27"/>
        <v>247.43537213156492</v>
      </c>
      <c r="O107" s="50">
        <v>42983.035532407404</v>
      </c>
      <c r="P107" s="32">
        <f t="shared" si="32"/>
        <v>13.836111111100763</v>
      </c>
      <c r="Q107">
        <v>95.58</v>
      </c>
      <c r="R107">
        <v>59.01</v>
      </c>
      <c r="S107" s="32">
        <f t="shared" si="28"/>
        <v>1.3193436783909951</v>
      </c>
      <c r="T107" s="32">
        <f t="shared" si="29"/>
        <v>0.76813639017351676</v>
      </c>
      <c r="W107" s="50">
        <v>42983.027291666665</v>
      </c>
      <c r="X107" s="32">
        <f t="shared" si="33"/>
        <v>13.638333333365154</v>
      </c>
      <c r="Y107">
        <v>9.5299999999999994</v>
      </c>
      <c r="Z107">
        <v>20.67</v>
      </c>
      <c r="AA107" s="32">
        <f t="shared" si="34"/>
        <v>0.14279602918196238</v>
      </c>
      <c r="AB107" s="32">
        <f t="shared" si="35"/>
        <v>0.46564034033976132</v>
      </c>
      <c r="AD107" s="50">
        <v>42983.03297453704</v>
      </c>
      <c r="AE107" s="32">
        <f t="shared" si="36"/>
        <v>13.774722222355194</v>
      </c>
      <c r="AF107">
        <v>133.54</v>
      </c>
      <c r="AG107">
        <v>113.6</v>
      </c>
      <c r="AH107" s="32">
        <f t="shared" si="37"/>
        <v>20.818629373030728</v>
      </c>
      <c r="AI107" s="32">
        <f t="shared" si="38"/>
        <v>26.626003467505999</v>
      </c>
      <c r="AK107" s="50">
        <v>42983.038101851853</v>
      </c>
      <c r="AL107" s="32">
        <f t="shared" si="39"/>
        <v>13.897777777863666</v>
      </c>
      <c r="AM107">
        <v>7.05</v>
      </c>
      <c r="AN107">
        <v>7.42</v>
      </c>
      <c r="AO107" s="32">
        <f t="shared" si="40"/>
        <v>6.9831851180290699E-2</v>
      </c>
      <c r="AP107" s="32">
        <f t="shared" si="41"/>
        <v>0.1104982078490007</v>
      </c>
      <c r="AT107" s="50"/>
      <c r="AU107" s="32"/>
      <c r="AX107" s="32"/>
      <c r="AY107" s="32"/>
      <c r="BA107" s="50"/>
      <c r="BB107" s="32"/>
      <c r="BE107" s="32"/>
      <c r="BF107" s="32"/>
      <c r="BH107" s="50"/>
      <c r="BI107" s="32"/>
      <c r="BL107" s="32"/>
      <c r="BM107" s="32"/>
      <c r="BP107" s="50"/>
      <c r="BQ107" s="32"/>
      <c r="BT107" s="32"/>
      <c r="BU107" s="32"/>
      <c r="BW107" s="50"/>
      <c r="BX107" s="32"/>
      <c r="CA107" s="32"/>
      <c r="CB107" s="32"/>
      <c r="CD107" s="50"/>
      <c r="CE107" s="32"/>
      <c r="CH107" s="32"/>
      <c r="CI107" s="32"/>
    </row>
    <row r="108" spans="1:87" x14ac:dyDescent="0.2">
      <c r="A108" s="50">
        <v>42983.041238425925</v>
      </c>
      <c r="B108" s="32">
        <f t="shared" si="30"/>
        <v>13.973055555601604</v>
      </c>
      <c r="C108">
        <v>2.5299999999999998</v>
      </c>
      <c r="D108">
        <v>0</v>
      </c>
      <c r="E108" s="32">
        <f t="shared" si="24"/>
        <v>2.4973476083163776E-2</v>
      </c>
      <c r="F108" s="32">
        <f t="shared" si="25"/>
        <v>0</v>
      </c>
      <c r="H108" s="50">
        <v>42983.046365740738</v>
      </c>
      <c r="I108" s="32">
        <f t="shared" si="31"/>
        <v>14.096111111110076</v>
      </c>
      <c r="J108">
        <v>3495.96</v>
      </c>
      <c r="K108">
        <v>3274.04</v>
      </c>
      <c r="L108" s="32">
        <f t="shared" si="26"/>
        <v>271.9603164470447</v>
      </c>
      <c r="M108" s="32">
        <f t="shared" si="27"/>
        <v>240.1844434944702</v>
      </c>
      <c r="O108" s="50">
        <v>42983.052048611113</v>
      </c>
      <c r="P108" s="32">
        <f t="shared" si="32"/>
        <v>14.232500000100117</v>
      </c>
      <c r="Q108">
        <v>84.55</v>
      </c>
      <c r="R108">
        <v>68.12</v>
      </c>
      <c r="S108" s="32">
        <f t="shared" si="28"/>
        <v>1.1670904792630115</v>
      </c>
      <c r="T108" s="32">
        <f t="shared" si="29"/>
        <v>0.88672175730587977</v>
      </c>
      <c r="W108" s="50">
        <v>42983.043796296297</v>
      </c>
      <c r="X108" s="32">
        <f t="shared" si="33"/>
        <v>14.034444444521796</v>
      </c>
      <c r="Y108">
        <v>3.53</v>
      </c>
      <c r="Z108">
        <v>6.96</v>
      </c>
      <c r="AA108" s="32">
        <f t="shared" si="34"/>
        <v>5.2892967787232653E-2</v>
      </c>
      <c r="AB108" s="32">
        <f t="shared" si="35"/>
        <v>0.15679036133356256</v>
      </c>
      <c r="AD108" s="50">
        <v>42983.049490740741</v>
      </c>
      <c r="AE108" s="32">
        <f t="shared" si="36"/>
        <v>14.171111111179926</v>
      </c>
      <c r="AF108">
        <v>125.03</v>
      </c>
      <c r="AG108">
        <v>95.18</v>
      </c>
      <c r="AH108" s="32">
        <f t="shared" si="37"/>
        <v>19.491936726898548</v>
      </c>
      <c r="AI108" s="32">
        <f t="shared" si="38"/>
        <v>22.308653257369908</v>
      </c>
      <c r="AK108" s="50">
        <v>42983.054618055554</v>
      </c>
      <c r="AL108" s="32">
        <f t="shared" si="39"/>
        <v>14.294166666688398</v>
      </c>
      <c r="AM108">
        <v>15.53</v>
      </c>
      <c r="AN108">
        <v>8.8000000000000007</v>
      </c>
      <c r="AO108" s="32">
        <f t="shared" si="40"/>
        <v>0.15382817713899499</v>
      </c>
      <c r="AP108" s="32">
        <f t="shared" si="41"/>
        <v>0.13104908747590382</v>
      </c>
      <c r="AT108" s="50"/>
      <c r="AU108" s="32"/>
      <c r="AX108" s="32"/>
      <c r="AY108" s="32"/>
      <c r="BA108" s="50"/>
      <c r="BB108" s="32"/>
      <c r="BE108" s="32"/>
      <c r="BF108" s="32"/>
      <c r="BH108" s="50"/>
      <c r="BI108" s="32"/>
      <c r="BL108" s="32"/>
      <c r="BM108" s="32"/>
      <c r="BP108" s="50"/>
      <c r="BQ108" s="32"/>
      <c r="BT108" s="32"/>
      <c r="BU108" s="32"/>
      <c r="BW108" s="50"/>
      <c r="BX108" s="32"/>
      <c r="CA108" s="32"/>
      <c r="CB108" s="32"/>
      <c r="CD108" s="50"/>
      <c r="CE108" s="32"/>
      <c r="CH108" s="32"/>
      <c r="CI108" s="32"/>
    </row>
    <row r="109" spans="1:87" x14ac:dyDescent="0.2">
      <c r="A109" s="50">
        <v>42983.057743055557</v>
      </c>
      <c r="B109" s="32">
        <f t="shared" si="30"/>
        <v>14.369166666758247</v>
      </c>
      <c r="C109">
        <v>5.53</v>
      </c>
      <c r="D109">
        <v>0</v>
      </c>
      <c r="E109" s="32">
        <f t="shared" ref="E109:E126" si="42">(C109/$B$5)/$C$74</f>
        <v>5.4586293573081306E-2</v>
      </c>
      <c r="F109" s="32">
        <f t="shared" ref="F109:F126" si="43">(D109/$C$5)/$C$74</f>
        <v>0</v>
      </c>
      <c r="G109" s="50"/>
      <c r="H109" s="50">
        <v>42983.062858796293</v>
      </c>
      <c r="I109" s="32">
        <f t="shared" si="31"/>
        <v>14.491944444424007</v>
      </c>
      <c r="J109">
        <v>3512.62</v>
      </c>
      <c r="K109">
        <v>3378.51</v>
      </c>
      <c r="L109" s="32">
        <f t="shared" ref="L109:L126" si="44">(J109/$B$5)/$J$74</f>
        <v>273.25634353889006</v>
      </c>
      <c r="M109" s="32">
        <f t="shared" ref="M109:M126" si="45">(K109/$C$5)/$J$74</f>
        <v>247.84839042604938</v>
      </c>
      <c r="N109" s="50"/>
      <c r="O109" s="50">
        <v>42983.068541666667</v>
      </c>
      <c r="P109" s="32">
        <f t="shared" si="32"/>
        <v>14.628333333414048</v>
      </c>
      <c r="Q109">
        <v>87.09</v>
      </c>
      <c r="R109">
        <v>85</v>
      </c>
      <c r="S109" s="32">
        <f t="shared" ref="S109:S126" si="46">(Q109/$B$5)/$Q$74</f>
        <v>1.2021515060794283</v>
      </c>
      <c r="T109" s="32">
        <f t="shared" ref="T109:T126" si="47">(R109/$C$5)/$Q$74</f>
        <v>1.1064496384468552</v>
      </c>
      <c r="W109" s="50">
        <v>42983.060300925928</v>
      </c>
      <c r="X109" s="32">
        <f t="shared" si="33"/>
        <v>14.430555555678438</v>
      </c>
      <c r="Y109">
        <v>2.5299999999999998</v>
      </c>
      <c r="Z109">
        <v>12.19</v>
      </c>
      <c r="AA109" s="32">
        <f t="shared" si="34"/>
        <v>3.7909124221444358E-2</v>
      </c>
      <c r="AB109" s="32">
        <f t="shared" si="35"/>
        <v>0.27460840584139767</v>
      </c>
      <c r="AD109" s="50">
        <v>42983.065983796296</v>
      </c>
      <c r="AE109" s="32">
        <f t="shared" si="36"/>
        <v>14.566944444493856</v>
      </c>
      <c r="AF109">
        <v>141.07</v>
      </c>
      <c r="AG109">
        <v>132.05000000000001</v>
      </c>
      <c r="AH109" s="32">
        <f t="shared" si="37"/>
        <v>21.992541902452036</v>
      </c>
      <c r="AI109" s="32">
        <f t="shared" si="38"/>
        <v>30.950385192642322</v>
      </c>
      <c r="AK109" s="50">
        <v>42983.071111111109</v>
      </c>
      <c r="AL109" s="32">
        <f t="shared" si="39"/>
        <v>14.690000000002328</v>
      </c>
      <c r="AM109">
        <v>7.05</v>
      </c>
      <c r="AN109">
        <v>18.420000000000002</v>
      </c>
      <c r="AO109" s="32">
        <f t="shared" si="40"/>
        <v>6.9831851180290699E-2</v>
      </c>
      <c r="AP109" s="32">
        <f t="shared" si="41"/>
        <v>0.2743095671938805</v>
      </c>
      <c r="AT109" s="50"/>
      <c r="AU109" s="32"/>
      <c r="AX109" s="32"/>
      <c r="AY109" s="32"/>
      <c r="AZ109" s="50"/>
      <c r="BA109" s="50"/>
      <c r="BB109" s="32"/>
      <c r="BE109" s="32"/>
      <c r="BF109" s="32"/>
      <c r="BG109" s="50"/>
      <c r="BH109" s="50"/>
      <c r="BI109" s="32"/>
      <c r="BL109" s="32"/>
      <c r="BM109" s="32"/>
      <c r="BP109" s="50"/>
      <c r="BQ109" s="32"/>
      <c r="BT109" s="32"/>
      <c r="BU109" s="32"/>
      <c r="BW109" s="50"/>
      <c r="BX109" s="32"/>
      <c r="CA109" s="32"/>
      <c r="CB109" s="32"/>
      <c r="CD109" s="50"/>
      <c r="CE109" s="32"/>
      <c r="CH109" s="32"/>
      <c r="CI109" s="32"/>
    </row>
    <row r="110" spans="1:87" x14ac:dyDescent="0.2">
      <c r="A110" s="50">
        <v>42983.074247685188</v>
      </c>
      <c r="B110" s="32">
        <f t="shared" si="30"/>
        <v>14.765277777914889</v>
      </c>
      <c r="C110">
        <v>8.5299999999999994</v>
      </c>
      <c r="D110">
        <v>4.97</v>
      </c>
      <c r="E110" s="32">
        <f t="shared" si="42"/>
        <v>8.4199111062998808E-2</v>
      </c>
      <c r="F110" s="32">
        <f t="shared" si="43"/>
        <v>4.626330714345795E-2</v>
      </c>
      <c r="H110" s="50">
        <v>42983.079363425924</v>
      </c>
      <c r="I110" s="32">
        <f t="shared" si="31"/>
        <v>14.88805555558065</v>
      </c>
      <c r="J110">
        <v>3622.14</v>
      </c>
      <c r="K110">
        <v>3327.95</v>
      </c>
      <c r="L110" s="32">
        <f t="shared" si="44"/>
        <v>281.77620470929253</v>
      </c>
      <c r="M110" s="32">
        <f t="shared" si="45"/>
        <v>244.13929540488883</v>
      </c>
      <c r="O110" s="50">
        <v>42983.085034722222</v>
      </c>
      <c r="P110" s="32">
        <f t="shared" si="32"/>
        <v>15.024166666727979</v>
      </c>
      <c r="Q110">
        <v>83.55</v>
      </c>
      <c r="R110">
        <v>71.739999999999995</v>
      </c>
      <c r="S110" s="32">
        <f t="shared" si="46"/>
        <v>1.1532869253982803</v>
      </c>
      <c r="T110" s="32">
        <f t="shared" si="47"/>
        <v>0.93384349484914575</v>
      </c>
      <c r="W110" s="50">
        <v>42983.076805555553</v>
      </c>
      <c r="X110" s="32">
        <f t="shared" si="33"/>
        <v>14.826666666660458</v>
      </c>
      <c r="Y110">
        <v>0</v>
      </c>
      <c r="Z110">
        <v>4.79</v>
      </c>
      <c r="AA110" s="32">
        <f t="shared" si="34"/>
        <v>0</v>
      </c>
      <c r="AB110" s="32">
        <f t="shared" si="35"/>
        <v>0.10790601017065585</v>
      </c>
      <c r="AD110" s="50">
        <v>42983.082476851851</v>
      </c>
      <c r="AE110" s="32">
        <f t="shared" si="36"/>
        <v>14.962777777807787</v>
      </c>
      <c r="AF110">
        <v>121.08</v>
      </c>
      <c r="AG110">
        <v>115.8</v>
      </c>
      <c r="AH110" s="32">
        <f t="shared" si="37"/>
        <v>18.876139317706759</v>
      </c>
      <c r="AI110" s="32">
        <f t="shared" si="38"/>
        <v>27.141647900855588</v>
      </c>
      <c r="AK110" s="50">
        <v>42983.087592592594</v>
      </c>
      <c r="AL110" s="32">
        <f t="shared" si="39"/>
        <v>15.08555555564817</v>
      </c>
      <c r="AM110">
        <v>3.54</v>
      </c>
      <c r="AN110">
        <v>6.05</v>
      </c>
      <c r="AO110" s="32">
        <f t="shared" si="40"/>
        <v>3.5064503996911925E-2</v>
      </c>
      <c r="AP110" s="32">
        <f t="shared" si="41"/>
        <v>9.0096247639683866E-2</v>
      </c>
      <c r="AT110" s="50"/>
      <c r="AU110" s="32"/>
      <c r="AX110" s="32"/>
      <c r="AY110" s="32"/>
      <c r="BA110" s="50"/>
      <c r="BB110" s="32"/>
      <c r="BE110" s="32"/>
      <c r="BF110" s="32"/>
      <c r="BH110" s="50"/>
      <c r="BI110" s="32"/>
      <c r="BL110" s="32"/>
      <c r="BM110" s="32"/>
      <c r="BP110" s="50"/>
      <c r="BQ110" s="32"/>
      <c r="BT110" s="32"/>
      <c r="BU110" s="32"/>
      <c r="BW110" s="50"/>
      <c r="BX110" s="32"/>
      <c r="CA110" s="32"/>
      <c r="CB110" s="32"/>
      <c r="CD110" s="50"/>
      <c r="CE110" s="32"/>
      <c r="CH110" s="32"/>
      <c r="CI110" s="32"/>
    </row>
    <row r="111" spans="1:87" x14ac:dyDescent="0.2">
      <c r="A111" s="50">
        <v>42983.090729166666</v>
      </c>
      <c r="B111" s="32">
        <f t="shared" si="30"/>
        <v>15.160833333386108</v>
      </c>
      <c r="C111">
        <v>5.53</v>
      </c>
      <c r="D111">
        <v>4.53</v>
      </c>
      <c r="E111" s="32">
        <f t="shared" si="42"/>
        <v>5.4586293573081306E-2</v>
      </c>
      <c r="F111" s="32">
        <f t="shared" si="43"/>
        <v>4.216756164182385E-2</v>
      </c>
      <c r="H111" s="50">
        <v>42983.09584490741</v>
      </c>
      <c r="I111" s="32">
        <f t="shared" si="31"/>
        <v>15.283611111226492</v>
      </c>
      <c r="J111">
        <v>3462.98</v>
      </c>
      <c r="K111">
        <v>3249.64</v>
      </c>
      <c r="L111" s="32">
        <f t="shared" si="44"/>
        <v>269.39471179584058</v>
      </c>
      <c r="M111" s="32">
        <f t="shared" si="45"/>
        <v>238.39445301748611</v>
      </c>
      <c r="O111" s="50">
        <v>42983.101527777777</v>
      </c>
      <c r="P111" s="32">
        <f t="shared" si="32"/>
        <v>15.42000000004191</v>
      </c>
      <c r="Q111">
        <v>86.1</v>
      </c>
      <c r="R111">
        <v>57.71</v>
      </c>
      <c r="S111" s="32">
        <f t="shared" si="46"/>
        <v>1.1884859877533445</v>
      </c>
      <c r="T111" s="32">
        <f t="shared" si="47"/>
        <v>0.75121421923256493</v>
      </c>
      <c r="W111" s="50">
        <v>42983.093287037038</v>
      </c>
      <c r="X111" s="32">
        <f t="shared" si="33"/>
        <v>15.2222222223063</v>
      </c>
      <c r="Y111">
        <v>1.53</v>
      </c>
      <c r="Z111">
        <v>10.220000000000001</v>
      </c>
      <c r="AA111" s="32">
        <f t="shared" si="34"/>
        <v>2.2925280655656077E-2</v>
      </c>
      <c r="AB111" s="32">
        <f t="shared" si="35"/>
        <v>0.23022952483175421</v>
      </c>
      <c r="AD111" s="50">
        <v>42983.098969907405</v>
      </c>
      <c r="AE111" s="32">
        <f t="shared" si="36"/>
        <v>15.358611111121718</v>
      </c>
      <c r="AF111">
        <v>126.5</v>
      </c>
      <c r="AG111">
        <v>125.85</v>
      </c>
      <c r="AH111" s="32">
        <f t="shared" si="37"/>
        <v>19.721106901964855</v>
      </c>
      <c r="AI111" s="32">
        <f t="shared" si="38"/>
        <v>29.497205425929845</v>
      </c>
      <c r="AK111" s="50">
        <v>42983.104085648149</v>
      </c>
      <c r="AL111" s="32">
        <f t="shared" si="39"/>
        <v>15.481388888962101</v>
      </c>
      <c r="AM111">
        <v>15.04</v>
      </c>
      <c r="AN111">
        <v>0.56000000000000005</v>
      </c>
      <c r="AO111" s="32">
        <f t="shared" si="40"/>
        <v>0.14897461585128682</v>
      </c>
      <c r="AP111" s="32">
        <f t="shared" si="41"/>
        <v>8.3394873848302437E-3</v>
      </c>
      <c r="AT111" s="50"/>
      <c r="AU111" s="32"/>
      <c r="AX111" s="32"/>
      <c r="AY111" s="32"/>
      <c r="BA111" s="50"/>
      <c r="BB111" s="32"/>
      <c r="BE111" s="32"/>
      <c r="BF111" s="32"/>
      <c r="BH111" s="50"/>
      <c r="BI111" s="32"/>
      <c r="BL111" s="32"/>
      <c r="BM111" s="32"/>
      <c r="BP111" s="50"/>
      <c r="BQ111" s="32"/>
      <c r="BT111" s="32"/>
      <c r="BU111" s="32"/>
      <c r="BW111" s="50"/>
      <c r="BX111" s="32"/>
      <c r="CA111" s="32"/>
      <c r="CB111" s="32"/>
      <c r="CD111" s="50"/>
      <c r="CE111" s="32"/>
      <c r="CH111" s="32"/>
      <c r="CI111" s="32"/>
    </row>
    <row r="112" spans="1:87" x14ac:dyDescent="0.2">
      <c r="A112" s="50">
        <v>42983.107210648152</v>
      </c>
      <c r="B112" s="32">
        <f t="shared" si="30"/>
        <v>15.55638888903195</v>
      </c>
      <c r="C112">
        <v>0</v>
      </c>
      <c r="D112">
        <v>0</v>
      </c>
      <c r="E112" s="32">
        <f t="shared" si="42"/>
        <v>0</v>
      </c>
      <c r="F112" s="32">
        <f t="shared" si="43"/>
        <v>0</v>
      </c>
      <c r="G112" s="50"/>
      <c r="H112" s="50">
        <v>42983.112326388888</v>
      </c>
      <c r="I112" s="32">
        <f t="shared" si="31"/>
        <v>15.679166666697711</v>
      </c>
      <c r="J112">
        <v>3501.51</v>
      </c>
      <c r="K112">
        <v>3403.54</v>
      </c>
      <c r="L112" s="32">
        <f t="shared" si="44"/>
        <v>272.39206616851777</v>
      </c>
      <c r="M112" s="32">
        <f t="shared" si="45"/>
        <v>249.68459787026708</v>
      </c>
      <c r="N112" s="50"/>
      <c r="O112" s="50">
        <v>42983.118009259262</v>
      </c>
      <c r="P112" s="32">
        <f t="shared" si="32"/>
        <v>15.815555555687752</v>
      </c>
      <c r="Q112">
        <v>88.51</v>
      </c>
      <c r="R112">
        <v>67.34</v>
      </c>
      <c r="S112" s="32">
        <f t="shared" si="46"/>
        <v>1.2217525525673465</v>
      </c>
      <c r="T112" s="32">
        <f t="shared" si="47"/>
        <v>0.87656845474130862</v>
      </c>
      <c r="W112" s="50">
        <v>42983.109768518516</v>
      </c>
      <c r="X112" s="32">
        <f t="shared" si="33"/>
        <v>15.617777777777519</v>
      </c>
      <c r="Y112">
        <v>2.5299999999999998</v>
      </c>
      <c r="Z112">
        <v>1.53</v>
      </c>
      <c r="AA112" s="32">
        <f t="shared" si="34"/>
        <v>3.7909124221444358E-2</v>
      </c>
      <c r="AB112" s="32">
        <f t="shared" si="35"/>
        <v>3.4466846672464191E-2</v>
      </c>
      <c r="AD112" s="50">
        <v>42983.115451388891</v>
      </c>
      <c r="AE112" s="32">
        <f t="shared" si="36"/>
        <v>15.75416666676756</v>
      </c>
      <c r="AF112">
        <v>107.02</v>
      </c>
      <c r="AG112">
        <v>118</v>
      </c>
      <c r="AH112" s="32">
        <f t="shared" si="37"/>
        <v>16.684212337140547</v>
      </c>
      <c r="AI112" s="32">
        <f t="shared" si="38"/>
        <v>27.657292334205177</v>
      </c>
      <c r="AK112" s="50">
        <v>42983.120578703703</v>
      </c>
      <c r="AL112" s="32">
        <f t="shared" si="39"/>
        <v>15.877222222276032</v>
      </c>
      <c r="AM112">
        <v>0</v>
      </c>
      <c r="AN112">
        <v>0.56000000000000005</v>
      </c>
      <c r="AO112" s="32">
        <f t="shared" si="40"/>
        <v>0</v>
      </c>
      <c r="AP112" s="32">
        <f t="shared" si="41"/>
        <v>8.3394873848302437E-3</v>
      </c>
      <c r="AT112" s="50"/>
      <c r="AU112" s="32"/>
      <c r="AX112" s="32"/>
      <c r="AY112" s="32"/>
      <c r="AZ112" s="50"/>
      <c r="BA112" s="50"/>
      <c r="BB112" s="32"/>
      <c r="BE112" s="32"/>
      <c r="BF112" s="32"/>
      <c r="BG112" s="50"/>
      <c r="BH112" s="50"/>
      <c r="BI112" s="32"/>
      <c r="BL112" s="32"/>
      <c r="BM112" s="32"/>
      <c r="BP112" s="50"/>
      <c r="BQ112" s="32"/>
      <c r="BT112" s="32"/>
      <c r="BU112" s="32"/>
      <c r="BW112" s="50"/>
      <c r="BX112" s="32"/>
      <c r="CA112" s="32"/>
      <c r="CB112" s="32"/>
      <c r="CD112" s="50"/>
      <c r="CE112" s="32"/>
      <c r="CH112" s="32"/>
      <c r="CI112" s="32"/>
    </row>
    <row r="113" spans="1:87" x14ac:dyDescent="0.2">
      <c r="A113" s="50">
        <v>42983.123703703706</v>
      </c>
      <c r="B113" s="32">
        <f t="shared" si="30"/>
        <v>15.952222222345881</v>
      </c>
      <c r="C113">
        <v>0</v>
      </c>
      <c r="D113">
        <v>0</v>
      </c>
      <c r="E113" s="32">
        <f t="shared" si="42"/>
        <v>0</v>
      </c>
      <c r="F113" s="32">
        <f t="shared" si="43"/>
        <v>0</v>
      </c>
      <c r="H113" s="50">
        <v>42983.128819444442</v>
      </c>
      <c r="I113" s="32">
        <f t="shared" si="31"/>
        <v>16.075000000011642</v>
      </c>
      <c r="J113">
        <v>3626.21</v>
      </c>
      <c r="K113">
        <v>3368</v>
      </c>
      <c r="L113" s="32">
        <f t="shared" si="44"/>
        <v>282.09282117170613</v>
      </c>
      <c r="M113" s="32">
        <f t="shared" si="45"/>
        <v>247.0773740361681</v>
      </c>
      <c r="O113" s="50">
        <v>42983.134502314817</v>
      </c>
      <c r="P113" s="32">
        <f t="shared" si="32"/>
        <v>16.211388889001682</v>
      </c>
      <c r="Q113">
        <v>85.05</v>
      </c>
      <c r="R113">
        <v>62.9</v>
      </c>
      <c r="S113" s="32">
        <f t="shared" si="46"/>
        <v>1.1739922561953768</v>
      </c>
      <c r="T113" s="32">
        <f t="shared" si="47"/>
        <v>0.81877273245067272</v>
      </c>
      <c r="W113" s="50">
        <v>42983.126261574071</v>
      </c>
      <c r="X113" s="32">
        <f t="shared" si="33"/>
        <v>16.01361111109145</v>
      </c>
      <c r="Y113">
        <v>3.05</v>
      </c>
      <c r="Z113">
        <v>10.69</v>
      </c>
      <c r="AA113" s="32">
        <f t="shared" si="34"/>
        <v>4.570072287565427E-2</v>
      </c>
      <c r="AB113" s="32">
        <f t="shared" si="35"/>
        <v>0.24081737969192296</v>
      </c>
      <c r="AD113" s="50">
        <v>42983.131944444445</v>
      </c>
      <c r="AE113" s="32">
        <f t="shared" si="36"/>
        <v>16.150000000081491</v>
      </c>
      <c r="AF113">
        <v>137.54</v>
      </c>
      <c r="AG113">
        <v>101.3</v>
      </c>
      <c r="AH113" s="32">
        <f t="shared" si="37"/>
        <v>21.442221686136335</v>
      </c>
      <c r="AI113" s="32">
        <f t="shared" si="38"/>
        <v>23.743082317415123</v>
      </c>
      <c r="AK113" s="50">
        <v>42983.137071759258</v>
      </c>
      <c r="AL113" s="32">
        <f t="shared" si="39"/>
        <v>16.273055555589963</v>
      </c>
      <c r="AM113">
        <v>0</v>
      </c>
      <c r="AN113">
        <v>7.43</v>
      </c>
      <c r="AO113" s="32">
        <f t="shared" si="40"/>
        <v>0</v>
      </c>
      <c r="AP113" s="32">
        <f t="shared" si="41"/>
        <v>0.11064712726658696</v>
      </c>
      <c r="AT113" s="50"/>
      <c r="AU113" s="32"/>
      <c r="AX113" s="32"/>
      <c r="AY113" s="32"/>
      <c r="BA113" s="50"/>
      <c r="BB113" s="32"/>
      <c r="BE113" s="32"/>
      <c r="BF113" s="32"/>
      <c r="BH113" s="50"/>
      <c r="BI113" s="32"/>
      <c r="BL113" s="32"/>
      <c r="BM113" s="32"/>
      <c r="BP113" s="50"/>
      <c r="BQ113" s="32"/>
      <c r="BT113" s="32"/>
      <c r="BU113" s="32"/>
      <c r="BW113" s="50"/>
      <c r="BX113" s="32"/>
      <c r="CA113" s="32"/>
      <c r="CB113" s="32"/>
      <c r="CD113" s="50"/>
      <c r="CE113" s="32"/>
      <c r="CH113" s="32"/>
      <c r="CI113" s="32"/>
    </row>
    <row r="114" spans="1:87" x14ac:dyDescent="0.2">
      <c r="A114" s="50">
        <v>42983.140196759261</v>
      </c>
      <c r="B114" s="32">
        <f t="shared" si="30"/>
        <v>16.348055555659812</v>
      </c>
      <c r="C114">
        <v>1.54</v>
      </c>
      <c r="D114">
        <v>0</v>
      </c>
      <c r="E114" s="32">
        <f t="shared" si="42"/>
        <v>1.5201246311490998E-2</v>
      </c>
      <c r="F114" s="32">
        <f t="shared" si="43"/>
        <v>0</v>
      </c>
      <c r="H114" s="50">
        <v>42983.145312499997</v>
      </c>
      <c r="I114" s="32">
        <f t="shared" si="31"/>
        <v>16.470833333325572</v>
      </c>
      <c r="J114">
        <v>3572.14</v>
      </c>
      <c r="K114">
        <v>3317.91</v>
      </c>
      <c r="L114" s="32">
        <f t="shared" si="44"/>
        <v>277.88656757890431</v>
      </c>
      <c r="M114" s="32">
        <f t="shared" si="45"/>
        <v>243.40275833976912</v>
      </c>
      <c r="O114" s="50">
        <v>42983.150995370372</v>
      </c>
      <c r="P114" s="32">
        <f t="shared" si="32"/>
        <v>16.607222222315613</v>
      </c>
      <c r="Q114">
        <v>80.58</v>
      </c>
      <c r="R114">
        <v>78.489999999999995</v>
      </c>
      <c r="S114" s="32">
        <f t="shared" si="46"/>
        <v>1.1122903704200291</v>
      </c>
      <c r="T114" s="32">
        <f t="shared" si="47"/>
        <v>1.0217086131963959</v>
      </c>
      <c r="W114" s="50">
        <v>42983.142754629633</v>
      </c>
      <c r="X114" s="32">
        <f t="shared" si="33"/>
        <v>16.409444444580004</v>
      </c>
      <c r="Y114">
        <v>4.53</v>
      </c>
      <c r="Z114">
        <v>4.78</v>
      </c>
      <c r="AA114" s="32">
        <f t="shared" si="34"/>
        <v>6.7876811353020941E-2</v>
      </c>
      <c r="AB114" s="32">
        <f t="shared" si="35"/>
        <v>0.10768073666299269</v>
      </c>
      <c r="AD114" s="50">
        <v>42983.1484375</v>
      </c>
      <c r="AE114" s="32">
        <f t="shared" si="36"/>
        <v>16.545833333395422</v>
      </c>
      <c r="AF114">
        <v>130.54</v>
      </c>
      <c r="AG114">
        <v>134.02000000000001</v>
      </c>
      <c r="AH114" s="32">
        <f t="shared" si="37"/>
        <v>20.350935138201521</v>
      </c>
      <c r="AI114" s="32">
        <f t="shared" si="38"/>
        <v>31.412121344323541</v>
      </c>
      <c r="AK114" s="50">
        <v>42983.153553240743</v>
      </c>
      <c r="AL114" s="32">
        <f t="shared" si="39"/>
        <v>16.668611111235805</v>
      </c>
      <c r="AM114">
        <v>8.5299999999999994</v>
      </c>
      <c r="AN114">
        <v>13.51</v>
      </c>
      <c r="AO114" s="32">
        <f t="shared" si="40"/>
        <v>8.4491587314592873E-2</v>
      </c>
      <c r="AP114" s="32">
        <f t="shared" si="41"/>
        <v>0.20119013315902962</v>
      </c>
      <c r="AT114" s="50"/>
      <c r="AU114" s="32"/>
      <c r="AX114" s="32"/>
      <c r="AY114" s="32"/>
      <c r="BA114" s="50"/>
      <c r="BB114" s="32"/>
      <c r="BE114" s="32"/>
      <c r="BF114" s="32"/>
      <c r="BH114" s="50"/>
      <c r="BI114" s="32"/>
      <c r="BL114" s="32"/>
      <c r="BM114" s="32"/>
      <c r="BP114" s="50"/>
      <c r="BQ114" s="32"/>
      <c r="BT114" s="32"/>
      <c r="BU114" s="32"/>
      <c r="BW114" s="50"/>
      <c r="BX114" s="32"/>
      <c r="CA114" s="32"/>
      <c r="CB114" s="32"/>
      <c r="CD114" s="50"/>
      <c r="CE114" s="32"/>
      <c r="CH114" s="32"/>
      <c r="CI114" s="32"/>
    </row>
    <row r="115" spans="1:87" x14ac:dyDescent="0.2">
      <c r="A115" s="50">
        <v>42983.156701388885</v>
      </c>
      <c r="B115" s="32">
        <f t="shared" si="30"/>
        <v>16.744166666641831</v>
      </c>
      <c r="C115">
        <v>0</v>
      </c>
      <c r="D115">
        <v>6.59</v>
      </c>
      <c r="E115" s="32">
        <f t="shared" si="42"/>
        <v>0</v>
      </c>
      <c r="F115" s="32">
        <f t="shared" si="43"/>
        <v>6.1343097399474425E-2</v>
      </c>
      <c r="G115" s="50"/>
      <c r="H115" s="50">
        <v>42983.161817129629</v>
      </c>
      <c r="I115" s="32">
        <f t="shared" si="31"/>
        <v>16.866944444482215</v>
      </c>
      <c r="J115">
        <v>3558.11</v>
      </c>
      <c r="K115">
        <v>3241.05</v>
      </c>
      <c r="L115" s="32">
        <f t="shared" si="44"/>
        <v>276.79513540011732</v>
      </c>
      <c r="M115" s="32">
        <f t="shared" si="45"/>
        <v>237.76428833726919</v>
      </c>
      <c r="N115" s="50"/>
      <c r="O115" s="50">
        <v>42983.167500000003</v>
      </c>
      <c r="P115" s="32">
        <f t="shared" si="32"/>
        <v>17.003333333472256</v>
      </c>
      <c r="Q115">
        <v>90.03</v>
      </c>
      <c r="R115">
        <v>65.5</v>
      </c>
      <c r="S115" s="32">
        <f t="shared" si="46"/>
        <v>1.2427339544417377</v>
      </c>
      <c r="T115" s="32">
        <f t="shared" si="47"/>
        <v>0.85261707433257672</v>
      </c>
      <c r="W115" s="50">
        <v>42983.159259259257</v>
      </c>
      <c r="X115" s="32">
        <f t="shared" si="33"/>
        <v>16.805555555562023</v>
      </c>
      <c r="Y115">
        <v>4.08</v>
      </c>
      <c r="Z115">
        <v>2.62</v>
      </c>
      <c r="AA115" s="32">
        <f t="shared" si="34"/>
        <v>6.1134081748416211E-2</v>
      </c>
      <c r="AB115" s="32">
        <f t="shared" si="35"/>
        <v>5.9021659007749132E-2</v>
      </c>
      <c r="AD115" s="50">
        <v>42983.164942129632</v>
      </c>
      <c r="AE115" s="32">
        <f t="shared" si="36"/>
        <v>16.941944444552064</v>
      </c>
      <c r="AF115">
        <v>138.54</v>
      </c>
      <c r="AG115">
        <v>146.83000000000001</v>
      </c>
      <c r="AH115" s="32">
        <f t="shared" si="37"/>
        <v>21.598119764412736</v>
      </c>
      <c r="AI115" s="32">
        <f t="shared" si="38"/>
        <v>34.414578249418192</v>
      </c>
      <c r="AK115" s="50">
        <v>42983.170057870368</v>
      </c>
      <c r="AL115" s="32">
        <f t="shared" si="39"/>
        <v>17.064722222217824</v>
      </c>
      <c r="AM115">
        <v>12.05</v>
      </c>
      <c r="AN115">
        <v>11.3</v>
      </c>
      <c r="AO115" s="32">
        <f t="shared" si="40"/>
        <v>0.11935798676914937</v>
      </c>
      <c r="AP115" s="32">
        <f t="shared" si="41"/>
        <v>0.16827894187246742</v>
      </c>
      <c r="AT115" s="50"/>
      <c r="AU115" s="32"/>
      <c r="AX115" s="32"/>
      <c r="AY115" s="32"/>
      <c r="AZ115" s="50"/>
      <c r="BA115" s="50"/>
      <c r="BB115" s="32"/>
      <c r="BE115" s="32"/>
      <c r="BF115" s="32"/>
      <c r="BG115" s="50"/>
      <c r="BH115" s="50"/>
      <c r="BI115" s="32"/>
      <c r="BL115" s="32"/>
      <c r="BM115" s="32"/>
      <c r="BP115" s="50"/>
      <c r="BQ115" s="32"/>
      <c r="BT115" s="32"/>
      <c r="BU115" s="32"/>
      <c r="BW115" s="50"/>
      <c r="BX115" s="32"/>
      <c r="CA115" s="32"/>
      <c r="CB115" s="32"/>
      <c r="CD115" s="50"/>
      <c r="CE115" s="32"/>
      <c r="CH115" s="32"/>
      <c r="CI115" s="32"/>
    </row>
    <row r="116" spans="1:87" x14ac:dyDescent="0.2">
      <c r="A116" s="50">
        <v>42983.173194444447</v>
      </c>
      <c r="B116" s="32">
        <f t="shared" si="30"/>
        <v>17.140000000130385</v>
      </c>
      <c r="C116">
        <v>0</v>
      </c>
      <c r="D116">
        <v>1.45</v>
      </c>
      <c r="E116" s="32">
        <f t="shared" si="42"/>
        <v>0</v>
      </c>
      <c r="F116" s="32">
        <f t="shared" si="43"/>
        <v>1.3497343130385116E-2</v>
      </c>
      <c r="H116" s="50">
        <v>42983.178310185183</v>
      </c>
      <c r="I116" s="32">
        <f t="shared" si="31"/>
        <v>17.262777777796146</v>
      </c>
      <c r="J116">
        <v>3373.44</v>
      </c>
      <c r="K116">
        <v>3281.85</v>
      </c>
      <c r="L116" s="32">
        <f t="shared" si="44"/>
        <v>262.42914962274125</v>
      </c>
      <c r="M116" s="32">
        <f t="shared" si="45"/>
        <v>240.75738716763604</v>
      </c>
      <c r="O116" s="50">
        <v>42983.183993055558</v>
      </c>
      <c r="P116" s="32">
        <f t="shared" si="32"/>
        <v>17.399166666786186</v>
      </c>
      <c r="Q116">
        <v>78.58</v>
      </c>
      <c r="R116">
        <v>74.099999999999994</v>
      </c>
      <c r="S116" s="32">
        <f t="shared" si="46"/>
        <v>1.0846832626905669</v>
      </c>
      <c r="T116" s="32">
        <f t="shared" si="47"/>
        <v>0.96456374363425845</v>
      </c>
      <c r="W116" s="50">
        <v>42983.175752314812</v>
      </c>
      <c r="X116" s="32">
        <f t="shared" si="33"/>
        <v>17.201388888875954</v>
      </c>
      <c r="Y116">
        <v>0</v>
      </c>
      <c r="Z116">
        <v>7.42</v>
      </c>
      <c r="AA116" s="32">
        <f t="shared" si="34"/>
        <v>0</v>
      </c>
      <c r="AB116" s="32">
        <f t="shared" si="35"/>
        <v>0.16715294268606815</v>
      </c>
      <c r="AD116" s="50">
        <v>42983.181435185186</v>
      </c>
      <c r="AE116" s="32">
        <f t="shared" si="36"/>
        <v>17.337777777865995</v>
      </c>
      <c r="AF116">
        <v>114.05</v>
      </c>
      <c r="AG116">
        <v>131.58000000000001</v>
      </c>
      <c r="AH116" s="32">
        <f t="shared" si="37"/>
        <v>17.780175827423651</v>
      </c>
      <c r="AI116" s="32">
        <f t="shared" si="38"/>
        <v>30.840224790972186</v>
      </c>
      <c r="AK116" s="50">
        <v>42983.186550925922</v>
      </c>
      <c r="AL116" s="32">
        <f t="shared" si="39"/>
        <v>17.460555555531755</v>
      </c>
      <c r="AM116">
        <v>9.57</v>
      </c>
      <c r="AN116">
        <v>10.17</v>
      </c>
      <c r="AO116" s="32">
        <f t="shared" si="40"/>
        <v>9.479302351707547E-2</v>
      </c>
      <c r="AP116" s="32">
        <f t="shared" si="41"/>
        <v>0.15145104768522064</v>
      </c>
      <c r="AT116" s="50"/>
      <c r="AU116" s="32"/>
      <c r="AX116" s="32"/>
      <c r="AY116" s="32"/>
      <c r="BA116" s="50"/>
      <c r="BB116" s="32"/>
      <c r="BE116" s="32"/>
      <c r="BF116" s="32"/>
      <c r="BH116" s="50"/>
      <c r="BI116" s="32"/>
      <c r="BL116" s="32"/>
      <c r="BM116" s="32"/>
      <c r="BP116" s="50"/>
      <c r="BQ116" s="32"/>
      <c r="BT116" s="32"/>
      <c r="BU116" s="32"/>
      <c r="BW116" s="50"/>
      <c r="BX116" s="32"/>
      <c r="CA116" s="32"/>
      <c r="CB116" s="32"/>
      <c r="CD116" s="50"/>
      <c r="CE116" s="32"/>
      <c r="CH116" s="32"/>
      <c r="CI116" s="32"/>
    </row>
    <row r="117" spans="1:87" x14ac:dyDescent="0.2">
      <c r="A117" s="50">
        <v>42983.189699074072</v>
      </c>
      <c r="B117" s="32">
        <f t="shared" si="30"/>
        <v>17.536111111112405</v>
      </c>
      <c r="C117">
        <v>2.5299999999999998</v>
      </c>
      <c r="D117">
        <v>0.42</v>
      </c>
      <c r="E117" s="32">
        <f t="shared" si="42"/>
        <v>2.4973476083163776E-2</v>
      </c>
      <c r="F117" s="32">
        <f t="shared" si="43"/>
        <v>3.909575251559827E-3</v>
      </c>
      <c r="H117" s="50">
        <v>42983.194826388892</v>
      </c>
      <c r="I117" s="32">
        <f t="shared" si="31"/>
        <v>17.6591666667955</v>
      </c>
      <c r="J117">
        <v>3533.96</v>
      </c>
      <c r="K117">
        <v>3311.46</v>
      </c>
      <c r="L117" s="32">
        <f t="shared" si="44"/>
        <v>274.91644066613981</v>
      </c>
      <c r="M117" s="32">
        <f t="shared" si="45"/>
        <v>242.92958462761555</v>
      </c>
      <c r="O117" s="50">
        <v>42983.200497685182</v>
      </c>
      <c r="P117" s="32">
        <f t="shared" si="32"/>
        <v>17.795277777768206</v>
      </c>
      <c r="Q117">
        <v>78.58</v>
      </c>
      <c r="R117">
        <v>64.19</v>
      </c>
      <c r="S117" s="32">
        <f t="shared" si="46"/>
        <v>1.0846832626905669</v>
      </c>
      <c r="T117" s="32">
        <f t="shared" si="47"/>
        <v>0.83556473284592514</v>
      </c>
      <c r="W117" s="50">
        <v>42983.19226851852</v>
      </c>
      <c r="X117" s="32">
        <f t="shared" si="33"/>
        <v>17.597777777875308</v>
      </c>
      <c r="Y117">
        <v>6.53</v>
      </c>
      <c r="Z117">
        <v>12.4</v>
      </c>
      <c r="AA117" s="32">
        <f t="shared" si="34"/>
        <v>9.7844498484597517E-2</v>
      </c>
      <c r="AB117" s="32">
        <f t="shared" si="35"/>
        <v>0.27933914950232414</v>
      </c>
      <c r="AD117" s="50">
        <v>42983.197928240741</v>
      </c>
      <c r="AE117" s="32">
        <f t="shared" si="36"/>
        <v>17.733611111179926</v>
      </c>
      <c r="AF117">
        <v>109.58</v>
      </c>
      <c r="AG117">
        <v>151.66</v>
      </c>
      <c r="AH117" s="32">
        <f t="shared" si="37"/>
        <v>17.083311417528137</v>
      </c>
      <c r="AI117" s="32">
        <f t="shared" si="38"/>
        <v>35.546652164453874</v>
      </c>
      <c r="AK117" s="50">
        <v>42983.203055555554</v>
      </c>
      <c r="AL117" s="32">
        <f t="shared" si="39"/>
        <v>17.856666666688398</v>
      </c>
      <c r="AM117">
        <v>6.53</v>
      </c>
      <c r="AN117">
        <v>10.16</v>
      </c>
      <c r="AO117" s="32">
        <f t="shared" si="40"/>
        <v>6.4681133079049408E-2</v>
      </c>
      <c r="AP117" s="32">
        <f t="shared" si="41"/>
        <v>0.15130212826763442</v>
      </c>
      <c r="AT117" s="50"/>
      <c r="AU117" s="32"/>
      <c r="AX117" s="32"/>
      <c r="AY117" s="32"/>
      <c r="BA117" s="50"/>
      <c r="BB117" s="32"/>
      <c r="BE117" s="32"/>
      <c r="BF117" s="32"/>
      <c r="BH117" s="50"/>
      <c r="BI117" s="32"/>
      <c r="BL117" s="32"/>
      <c r="BM117" s="32"/>
      <c r="BP117" s="50"/>
      <c r="BQ117" s="32"/>
      <c r="BT117" s="32"/>
      <c r="BU117" s="32"/>
      <c r="BW117" s="50"/>
      <c r="BX117" s="32"/>
      <c r="CA117" s="32"/>
      <c r="CB117" s="32"/>
      <c r="CD117" s="50"/>
      <c r="CE117" s="32"/>
      <c r="CH117" s="32"/>
      <c r="CI117" s="32"/>
    </row>
    <row r="118" spans="1:87" x14ac:dyDescent="0.2">
      <c r="A118" s="50">
        <v>42983.206192129626</v>
      </c>
      <c r="B118" s="32">
        <f t="shared" si="30"/>
        <v>17.931944444426335</v>
      </c>
      <c r="C118">
        <v>0</v>
      </c>
      <c r="D118">
        <v>0</v>
      </c>
      <c r="E118" s="32">
        <f t="shared" si="42"/>
        <v>0</v>
      </c>
      <c r="F118" s="32">
        <f t="shared" si="43"/>
        <v>0</v>
      </c>
      <c r="G118" s="50"/>
      <c r="H118" s="50">
        <v>42983.211319444446</v>
      </c>
      <c r="I118" s="32">
        <f t="shared" si="31"/>
        <v>18.05500000010943</v>
      </c>
      <c r="J118">
        <v>3506.58</v>
      </c>
      <c r="K118">
        <v>3432.51</v>
      </c>
      <c r="L118" s="32">
        <f t="shared" si="44"/>
        <v>272.78647537353913</v>
      </c>
      <c r="M118" s="32">
        <f t="shared" si="45"/>
        <v>251.80984476035849</v>
      </c>
      <c r="N118" s="50"/>
      <c r="O118" s="50">
        <v>42983.217002314814</v>
      </c>
      <c r="P118" s="32">
        <f t="shared" si="32"/>
        <v>18.191388888924848</v>
      </c>
      <c r="Q118">
        <v>92.07</v>
      </c>
      <c r="R118">
        <v>61.38</v>
      </c>
      <c r="S118" s="32">
        <f t="shared" si="46"/>
        <v>1.270893204325789</v>
      </c>
      <c r="T118" s="32">
        <f t="shared" si="47"/>
        <v>0.7989868095043291</v>
      </c>
      <c r="W118" s="50">
        <v>42983.208761574075</v>
      </c>
      <c r="X118" s="32">
        <f t="shared" si="33"/>
        <v>17.993611111189239</v>
      </c>
      <c r="Y118">
        <v>7.05</v>
      </c>
      <c r="Z118">
        <v>6.96</v>
      </c>
      <c r="AA118" s="32">
        <f t="shared" si="34"/>
        <v>0.10563609713880742</v>
      </c>
      <c r="AB118" s="32">
        <f t="shared" si="35"/>
        <v>0.15679036133356256</v>
      </c>
      <c r="AD118" s="50">
        <v>42983.214432870373</v>
      </c>
      <c r="AE118" s="32">
        <f t="shared" si="36"/>
        <v>18.129722222336568</v>
      </c>
      <c r="AF118">
        <v>138.03</v>
      </c>
      <c r="AG118">
        <v>103.79</v>
      </c>
      <c r="AH118" s="32">
        <f t="shared" si="37"/>
        <v>21.518611744491775</v>
      </c>
      <c r="AI118" s="32">
        <f t="shared" si="38"/>
        <v>24.326698062433522</v>
      </c>
      <c r="AK118" s="50">
        <v>42983.219560185185</v>
      </c>
      <c r="AL118" s="32">
        <f t="shared" si="39"/>
        <v>18.25277777784504</v>
      </c>
      <c r="AM118">
        <v>2.54</v>
      </c>
      <c r="AN118">
        <v>17.89</v>
      </c>
      <c r="AO118" s="32">
        <f t="shared" si="40"/>
        <v>2.5159276879140196E-2</v>
      </c>
      <c r="AP118" s="32">
        <f t="shared" si="41"/>
        <v>0.26641683806180905</v>
      </c>
      <c r="AT118" s="50"/>
      <c r="AU118" s="32"/>
      <c r="AX118" s="32"/>
      <c r="AY118" s="32"/>
      <c r="AZ118" s="50"/>
      <c r="BA118" s="50"/>
      <c r="BB118" s="32"/>
      <c r="BE118" s="32"/>
      <c r="BF118" s="32"/>
      <c r="BG118" s="50"/>
      <c r="BH118" s="50"/>
      <c r="BI118" s="32"/>
      <c r="BL118" s="32"/>
      <c r="BM118" s="32"/>
      <c r="BP118" s="50"/>
      <c r="BQ118" s="32"/>
      <c r="BT118" s="32"/>
      <c r="BU118" s="32"/>
      <c r="BW118" s="50"/>
      <c r="BX118" s="32"/>
      <c r="CA118" s="32"/>
      <c r="CB118" s="32"/>
      <c r="CD118" s="50"/>
      <c r="CE118" s="32"/>
      <c r="CH118" s="32"/>
      <c r="CI118" s="32"/>
    </row>
    <row r="119" spans="1:87" x14ac:dyDescent="0.2">
      <c r="A119" s="50">
        <v>42983.222685185188</v>
      </c>
      <c r="B119" s="32">
        <f t="shared" si="30"/>
        <v>18.327777777914889</v>
      </c>
      <c r="C119">
        <v>0</v>
      </c>
      <c r="D119">
        <v>2.4700000000000002</v>
      </c>
      <c r="E119" s="32">
        <f t="shared" si="42"/>
        <v>0</v>
      </c>
      <c r="F119" s="32">
        <f t="shared" si="43"/>
        <v>2.2992025884173272E-2</v>
      </c>
      <c r="H119" s="50">
        <v>42983.227812500001</v>
      </c>
      <c r="I119" s="32">
        <f t="shared" si="31"/>
        <v>18.450833333423361</v>
      </c>
      <c r="J119">
        <v>3553.64</v>
      </c>
      <c r="K119">
        <v>3242.18</v>
      </c>
      <c r="L119" s="32">
        <f t="shared" si="44"/>
        <v>276.44740184066058</v>
      </c>
      <c r="M119" s="32">
        <f t="shared" si="45"/>
        <v>237.84718543722786</v>
      </c>
      <c r="O119" s="50">
        <v>42983.233495370368</v>
      </c>
      <c r="P119" s="32">
        <f t="shared" si="32"/>
        <v>18.587222222238779</v>
      </c>
      <c r="Q119">
        <v>91.06</v>
      </c>
      <c r="R119">
        <v>75.66</v>
      </c>
      <c r="S119" s="32">
        <f t="shared" si="46"/>
        <v>1.2569516149224107</v>
      </c>
      <c r="T119" s="32">
        <f t="shared" si="47"/>
        <v>0.98487034876340074</v>
      </c>
      <c r="W119" s="50">
        <v>42983.225254629629</v>
      </c>
      <c r="X119" s="32">
        <f t="shared" si="33"/>
        <v>18.38944444450317</v>
      </c>
      <c r="Y119">
        <v>3.53</v>
      </c>
      <c r="Z119">
        <v>0</v>
      </c>
      <c r="AA119" s="32">
        <f t="shared" si="34"/>
        <v>5.2892967787232653E-2</v>
      </c>
      <c r="AB119" s="32">
        <f t="shared" si="35"/>
        <v>0</v>
      </c>
      <c r="AD119" s="50">
        <v>42983.230925925927</v>
      </c>
      <c r="AE119" s="32">
        <f t="shared" si="36"/>
        <v>18.525555555650499</v>
      </c>
      <c r="AF119">
        <v>128.54</v>
      </c>
      <c r="AG119">
        <v>124.67</v>
      </c>
      <c r="AH119" s="32">
        <f t="shared" si="37"/>
        <v>20.039138981648719</v>
      </c>
      <c r="AI119" s="32">
        <f t="shared" si="38"/>
        <v>29.220632502587794</v>
      </c>
      <c r="AK119" s="50">
        <v>42983.23605324074</v>
      </c>
      <c r="AL119" s="32">
        <f t="shared" si="39"/>
        <v>18.648611111158971</v>
      </c>
      <c r="AM119">
        <v>6.54</v>
      </c>
      <c r="AN119">
        <v>4.68</v>
      </c>
      <c r="AO119" s="32">
        <f t="shared" si="40"/>
        <v>6.4780185350227115E-2</v>
      </c>
      <c r="AP119" s="32">
        <f t="shared" si="41"/>
        <v>6.9694287430367027E-2</v>
      </c>
      <c r="AT119" s="50"/>
      <c r="AU119" s="32"/>
      <c r="AX119" s="32"/>
      <c r="AY119" s="32"/>
      <c r="BA119" s="50"/>
      <c r="BB119" s="32"/>
      <c r="BE119" s="32"/>
      <c r="BF119" s="32"/>
      <c r="BH119" s="50"/>
      <c r="BI119" s="32"/>
      <c r="BL119" s="32"/>
      <c r="BM119" s="32"/>
      <c r="BP119" s="50"/>
      <c r="BQ119" s="32"/>
      <c r="BT119" s="32"/>
      <c r="BU119" s="32"/>
      <c r="BW119" s="50"/>
      <c r="BX119" s="32"/>
      <c r="CA119" s="32"/>
      <c r="CB119" s="32"/>
      <c r="CD119" s="50"/>
      <c r="CE119" s="32"/>
      <c r="CH119" s="32"/>
      <c r="CI119" s="32"/>
    </row>
    <row r="120" spans="1:87" x14ac:dyDescent="0.2">
      <c r="A120" s="50">
        <v>42983.239178240743</v>
      </c>
      <c r="B120" s="32">
        <f t="shared" si="30"/>
        <v>18.72361111122882</v>
      </c>
      <c r="C120">
        <v>3.53</v>
      </c>
      <c r="D120">
        <v>0</v>
      </c>
      <c r="E120" s="32">
        <f t="shared" si="42"/>
        <v>3.4844415246469612E-2</v>
      </c>
      <c r="F120" s="32">
        <f t="shared" si="43"/>
        <v>0</v>
      </c>
      <c r="H120" s="50">
        <v>42983.244305555556</v>
      </c>
      <c r="I120" s="32">
        <f t="shared" si="31"/>
        <v>18.846666666737292</v>
      </c>
      <c r="J120">
        <v>3417.65</v>
      </c>
      <c r="K120">
        <v>3299.61</v>
      </c>
      <c r="L120" s="32">
        <f t="shared" si="44"/>
        <v>265.86836677343058</v>
      </c>
      <c r="M120" s="32">
        <f t="shared" si="45"/>
        <v>242.06026548203107</v>
      </c>
      <c r="O120" s="50">
        <v>42983.25</v>
      </c>
      <c r="P120" s="32">
        <f t="shared" si="32"/>
        <v>18.983333333395422</v>
      </c>
      <c r="Q120">
        <v>81.02</v>
      </c>
      <c r="R120">
        <v>78.5</v>
      </c>
      <c r="S120" s="32">
        <f t="shared" si="46"/>
        <v>1.1183639341205107</v>
      </c>
      <c r="T120" s="32">
        <f t="shared" si="47"/>
        <v>1.0218387837420957</v>
      </c>
      <c r="W120" s="50">
        <v>42983.241736111115</v>
      </c>
      <c r="X120" s="32">
        <f t="shared" si="33"/>
        <v>18.785000000149012</v>
      </c>
      <c r="Y120">
        <v>2.5299999999999998</v>
      </c>
      <c r="Z120">
        <v>8.0500000000000007</v>
      </c>
      <c r="AA120" s="32">
        <f t="shared" si="34"/>
        <v>3.7909124221444358E-2</v>
      </c>
      <c r="AB120" s="32">
        <f t="shared" si="35"/>
        <v>0.18134517366884753</v>
      </c>
      <c r="AD120" s="50">
        <v>42983.247430555559</v>
      </c>
      <c r="AE120" s="32">
        <f t="shared" si="36"/>
        <v>18.921666666807141</v>
      </c>
      <c r="AF120">
        <v>105.02</v>
      </c>
      <c r="AG120">
        <v>112.37</v>
      </c>
      <c r="AH120" s="32">
        <f t="shared" si="37"/>
        <v>16.372416180587742</v>
      </c>
      <c r="AI120" s="32">
        <f t="shared" si="38"/>
        <v>26.337711352496918</v>
      </c>
      <c r="AK120" s="50">
        <v>42983.252557870372</v>
      </c>
      <c r="AL120" s="32">
        <f t="shared" si="39"/>
        <v>19.044722222315613</v>
      </c>
      <c r="AM120">
        <v>1.54</v>
      </c>
      <c r="AN120">
        <v>12.93</v>
      </c>
      <c r="AO120" s="32">
        <f t="shared" si="40"/>
        <v>1.5254049761368467E-2</v>
      </c>
      <c r="AP120" s="32">
        <f t="shared" si="41"/>
        <v>0.19255280693902685</v>
      </c>
      <c r="AT120" s="50"/>
      <c r="AU120" s="32"/>
      <c r="AX120" s="32"/>
      <c r="AY120" s="32"/>
      <c r="BA120" s="50"/>
      <c r="BB120" s="32"/>
      <c r="BE120" s="32"/>
      <c r="BF120" s="32"/>
      <c r="BH120" s="50"/>
      <c r="BI120" s="32"/>
      <c r="BL120" s="32"/>
      <c r="BM120" s="32"/>
      <c r="BP120" s="50"/>
      <c r="BQ120" s="32"/>
      <c r="BT120" s="32"/>
      <c r="BU120" s="32"/>
      <c r="BW120" s="50"/>
      <c r="BX120" s="32"/>
      <c r="CA120" s="32"/>
      <c r="CB120" s="32"/>
      <c r="CD120" s="50"/>
      <c r="CE120" s="32"/>
      <c r="CH120" s="32"/>
      <c r="CI120" s="32"/>
    </row>
    <row r="121" spans="1:87" x14ac:dyDescent="0.2">
      <c r="A121" s="50">
        <v>42983.255682870367</v>
      </c>
      <c r="B121" s="32">
        <f t="shared" si="30"/>
        <v>19.119722222210839</v>
      </c>
      <c r="C121">
        <v>2.5299999999999998</v>
      </c>
      <c r="D121">
        <v>2.4700000000000002</v>
      </c>
      <c r="E121" s="32">
        <f t="shared" si="42"/>
        <v>2.4973476083163776E-2</v>
      </c>
      <c r="F121" s="32">
        <f t="shared" si="43"/>
        <v>2.2992025884173272E-2</v>
      </c>
      <c r="G121" s="50"/>
      <c r="H121" s="50">
        <v>42983.260810185187</v>
      </c>
      <c r="I121" s="32">
        <f t="shared" si="31"/>
        <v>19.242777777893934</v>
      </c>
      <c r="J121">
        <v>3479.59</v>
      </c>
      <c r="K121">
        <v>3253.55</v>
      </c>
      <c r="L121" s="32">
        <f t="shared" si="44"/>
        <v>270.68684925055561</v>
      </c>
      <c r="M121" s="32">
        <f t="shared" si="45"/>
        <v>238.68129165539631</v>
      </c>
      <c r="N121" s="50"/>
      <c r="O121" s="50">
        <v>42983.266469907408</v>
      </c>
      <c r="P121" s="32">
        <f t="shared" si="32"/>
        <v>19.378611111198552</v>
      </c>
      <c r="Q121">
        <v>87.55</v>
      </c>
      <c r="R121">
        <v>104.43</v>
      </c>
      <c r="S121" s="32">
        <f t="shared" si="46"/>
        <v>1.2085011408572046</v>
      </c>
      <c r="T121" s="32">
        <f t="shared" si="47"/>
        <v>1.3593710087412363</v>
      </c>
      <c r="W121" s="50">
        <v>42983.258240740739</v>
      </c>
      <c r="X121" s="32">
        <f t="shared" si="33"/>
        <v>19.181111111131031</v>
      </c>
      <c r="Y121">
        <v>1.53</v>
      </c>
      <c r="Z121">
        <v>12.39</v>
      </c>
      <c r="AA121" s="32">
        <f t="shared" si="34"/>
        <v>2.2925280655656077E-2</v>
      </c>
      <c r="AB121" s="32">
        <f t="shared" si="35"/>
        <v>0.27911387599466098</v>
      </c>
      <c r="AD121" s="50">
        <v>42983.263912037037</v>
      </c>
      <c r="AE121" s="32">
        <f t="shared" si="36"/>
        <v>19.31722222227836</v>
      </c>
      <c r="AF121">
        <v>122.54</v>
      </c>
      <c r="AG121">
        <v>138.11000000000001</v>
      </c>
      <c r="AH121" s="32">
        <f t="shared" si="37"/>
        <v>19.103750511990309</v>
      </c>
      <c r="AI121" s="32">
        <f t="shared" si="38"/>
        <v>32.370751222687097</v>
      </c>
      <c r="AK121" s="50">
        <v>42983.26903935185</v>
      </c>
      <c r="AL121" s="32">
        <f t="shared" si="39"/>
        <v>19.440277777786832</v>
      </c>
      <c r="AM121">
        <v>17.54</v>
      </c>
      <c r="AN121">
        <v>8.8000000000000007</v>
      </c>
      <c r="AO121" s="32">
        <f t="shared" si="40"/>
        <v>0.17373768364571615</v>
      </c>
      <c r="AP121" s="32">
        <f t="shared" si="41"/>
        <v>0.13104908747590382</v>
      </c>
      <c r="AT121" s="50"/>
      <c r="AU121" s="32"/>
      <c r="AX121" s="32"/>
      <c r="AY121" s="32"/>
      <c r="AZ121" s="50"/>
      <c r="BA121" s="50"/>
      <c r="BB121" s="32"/>
      <c r="BE121" s="32"/>
      <c r="BF121" s="32"/>
      <c r="BG121" s="50"/>
      <c r="BH121" s="50"/>
      <c r="BI121" s="32"/>
      <c r="BL121" s="32"/>
      <c r="BM121" s="32"/>
      <c r="BP121" s="50"/>
      <c r="BQ121" s="32"/>
      <c r="BT121" s="32"/>
      <c r="BU121" s="32"/>
      <c r="BW121" s="50"/>
      <c r="BX121" s="32"/>
      <c r="CA121" s="32"/>
      <c r="CB121" s="32"/>
      <c r="CD121" s="50"/>
      <c r="CE121" s="32"/>
      <c r="CH121" s="32"/>
      <c r="CI121" s="32"/>
    </row>
    <row r="122" spans="1:87" x14ac:dyDescent="0.2">
      <c r="A122" s="50">
        <v>42983.272268518522</v>
      </c>
      <c r="B122" s="32">
        <f t="shared" si="30"/>
        <v>19.517777777917217</v>
      </c>
      <c r="C122">
        <v>0.54</v>
      </c>
      <c r="D122">
        <v>5.56</v>
      </c>
      <c r="E122" s="32">
        <f t="shared" si="42"/>
        <v>5.3303071481851545E-3</v>
      </c>
      <c r="F122" s="32">
        <f t="shared" si="43"/>
        <v>5.1755329520649138E-2</v>
      </c>
      <c r="H122" s="50">
        <v>42983.277395833335</v>
      </c>
      <c r="I122" s="32">
        <f t="shared" si="31"/>
        <v>19.640833333425689</v>
      </c>
      <c r="J122">
        <v>3377.86</v>
      </c>
      <c r="K122">
        <v>3304.8</v>
      </c>
      <c r="L122" s="32">
        <f t="shared" si="44"/>
        <v>262.77299354506755</v>
      </c>
      <c r="M122" s="32">
        <f t="shared" si="45"/>
        <v>242.44100525971743</v>
      </c>
      <c r="O122" s="50">
        <v>42983.282939814817</v>
      </c>
      <c r="P122" s="32">
        <f t="shared" si="32"/>
        <v>19.773888889001682</v>
      </c>
      <c r="Q122">
        <v>83.1</v>
      </c>
      <c r="R122">
        <v>64.010000000000005</v>
      </c>
      <c r="S122" s="32">
        <f t="shared" si="46"/>
        <v>1.1470753261591513</v>
      </c>
      <c r="T122" s="32">
        <f t="shared" si="47"/>
        <v>0.83322166302333178</v>
      </c>
      <c r="W122" s="50">
        <v>42983.274837962963</v>
      </c>
      <c r="X122" s="32">
        <f t="shared" si="33"/>
        <v>19.579444444505498</v>
      </c>
      <c r="Y122">
        <v>7.53</v>
      </c>
      <c r="Z122">
        <v>6.96</v>
      </c>
      <c r="AA122" s="32">
        <f t="shared" si="34"/>
        <v>0.1128283420503858</v>
      </c>
      <c r="AB122" s="32">
        <f t="shared" si="35"/>
        <v>0.15679036133356256</v>
      </c>
      <c r="AD122" s="50">
        <v>42983.280370370368</v>
      </c>
      <c r="AE122" s="32">
        <f t="shared" si="36"/>
        <v>19.712222222238779</v>
      </c>
      <c r="AF122">
        <v>133.55000000000001</v>
      </c>
      <c r="AG122">
        <v>110.8</v>
      </c>
      <c r="AH122" s="32">
        <f t="shared" si="37"/>
        <v>20.820188353813496</v>
      </c>
      <c r="AI122" s="32">
        <f t="shared" si="38"/>
        <v>25.969728734151978</v>
      </c>
      <c r="AK122" s="50">
        <v>42983.285497685189</v>
      </c>
      <c r="AL122" s="32">
        <f t="shared" si="39"/>
        <v>19.835277777921874</v>
      </c>
      <c r="AM122">
        <v>10.54</v>
      </c>
      <c r="AN122">
        <v>1.93</v>
      </c>
      <c r="AO122" s="32">
        <f t="shared" si="40"/>
        <v>0.10440109382131404</v>
      </c>
      <c r="AP122" s="32">
        <f t="shared" si="41"/>
        <v>2.8741447594147082E-2</v>
      </c>
      <c r="AT122" s="50"/>
      <c r="AU122" s="32"/>
      <c r="AX122" s="32"/>
      <c r="AY122" s="32"/>
      <c r="BA122" s="50"/>
      <c r="BB122" s="32"/>
      <c r="BE122" s="32"/>
      <c r="BF122" s="32"/>
      <c r="BH122" s="50"/>
      <c r="BI122" s="32"/>
      <c r="BL122" s="32"/>
      <c r="BM122" s="32"/>
      <c r="BP122" s="50"/>
      <c r="BQ122" s="32"/>
      <c r="BT122" s="32"/>
      <c r="BU122" s="32"/>
      <c r="BW122" s="50"/>
      <c r="BX122" s="32"/>
      <c r="CA122" s="32"/>
      <c r="CB122" s="32"/>
      <c r="CD122" s="50"/>
      <c r="CE122" s="32"/>
      <c r="CH122" s="32"/>
      <c r="CI122" s="32"/>
    </row>
    <row r="123" spans="1:87" x14ac:dyDescent="0.2">
      <c r="A123" s="50">
        <v>42983.288622685184</v>
      </c>
      <c r="B123" s="32">
        <f t="shared" si="30"/>
        <v>19.9102777778171</v>
      </c>
      <c r="C123">
        <v>10.02</v>
      </c>
      <c r="D123">
        <v>0</v>
      </c>
      <c r="E123" s="32">
        <f t="shared" si="42"/>
        <v>9.8906810416324528E-2</v>
      </c>
      <c r="F123" s="32">
        <f t="shared" si="43"/>
        <v>0</v>
      </c>
      <c r="H123" s="50">
        <v>42983.293749999997</v>
      </c>
      <c r="I123" s="32">
        <f t="shared" si="31"/>
        <v>20.033333333325572</v>
      </c>
      <c r="J123">
        <v>3513.51</v>
      </c>
      <c r="K123">
        <v>3123.7</v>
      </c>
      <c r="L123" s="32">
        <f t="shared" si="44"/>
        <v>273.32557907981101</v>
      </c>
      <c r="M123" s="32">
        <f t="shared" si="45"/>
        <v>229.15546118669187</v>
      </c>
      <c r="O123" s="50">
        <v>42983.299421296295</v>
      </c>
      <c r="P123" s="32">
        <f t="shared" si="32"/>
        <v>20.169444444472902</v>
      </c>
      <c r="Q123">
        <v>70.06</v>
      </c>
      <c r="R123">
        <v>75.900000000000006</v>
      </c>
      <c r="S123" s="32">
        <f t="shared" si="46"/>
        <v>0.9670769837630584</v>
      </c>
      <c r="T123" s="32">
        <f t="shared" si="47"/>
        <v>0.98799444186019192</v>
      </c>
      <c r="W123" s="50">
        <v>42983.291180555556</v>
      </c>
      <c r="X123" s="32">
        <f t="shared" si="33"/>
        <v>19.971666666737292</v>
      </c>
      <c r="Y123">
        <v>0</v>
      </c>
      <c r="Z123">
        <v>14.57</v>
      </c>
      <c r="AA123" s="32">
        <f t="shared" si="34"/>
        <v>0</v>
      </c>
      <c r="AB123" s="32">
        <f t="shared" si="35"/>
        <v>0.32822350066523082</v>
      </c>
      <c r="AD123" s="50">
        <v>42983.296863425923</v>
      </c>
      <c r="AE123" s="32">
        <f t="shared" si="36"/>
        <v>20.10805555555271</v>
      </c>
      <c r="AF123">
        <v>126.54</v>
      </c>
      <c r="AG123">
        <v>113.6</v>
      </c>
      <c r="AH123" s="32">
        <f t="shared" si="37"/>
        <v>19.727342825095914</v>
      </c>
      <c r="AI123" s="32">
        <f t="shared" si="38"/>
        <v>26.626003467505999</v>
      </c>
      <c r="AK123" s="50">
        <v>42983.301990740743</v>
      </c>
      <c r="AL123" s="32">
        <f t="shared" si="39"/>
        <v>20.231111111235805</v>
      </c>
      <c r="AM123">
        <v>20.05</v>
      </c>
      <c r="AN123">
        <v>5.79</v>
      </c>
      <c r="AO123" s="32">
        <f t="shared" si="40"/>
        <v>0.19859980371132321</v>
      </c>
      <c r="AP123" s="32">
        <f t="shared" si="41"/>
        <v>8.622434278244126E-2</v>
      </c>
      <c r="AT123" s="50"/>
      <c r="AU123" s="32"/>
      <c r="AX123" s="32"/>
      <c r="AY123" s="32"/>
      <c r="BA123" s="50"/>
      <c r="BB123" s="32"/>
      <c r="BE123" s="32"/>
      <c r="BF123" s="32"/>
      <c r="BH123" s="50"/>
      <c r="BI123" s="32"/>
      <c r="BL123" s="32"/>
      <c r="BM123" s="32"/>
      <c r="BP123" s="50"/>
      <c r="BQ123" s="32"/>
      <c r="BT123" s="32"/>
      <c r="BU123" s="32"/>
      <c r="BW123" s="50"/>
      <c r="BX123" s="32"/>
      <c r="CA123" s="32"/>
      <c r="CB123" s="32"/>
      <c r="CD123" s="50"/>
      <c r="CE123" s="32"/>
      <c r="CH123" s="32"/>
      <c r="CI123" s="32"/>
    </row>
    <row r="124" spans="1:87" x14ac:dyDescent="0.2">
      <c r="A124" s="50">
        <v>42983.305115740739</v>
      </c>
      <c r="B124" s="32">
        <f t="shared" si="30"/>
        <v>20.306111111131031</v>
      </c>
      <c r="C124">
        <v>7.52</v>
      </c>
      <c r="D124">
        <v>0</v>
      </c>
      <c r="E124" s="32">
        <f t="shared" si="42"/>
        <v>7.4229462508059924E-2</v>
      </c>
      <c r="F124" s="32">
        <f t="shared" si="43"/>
        <v>0</v>
      </c>
      <c r="G124" s="50"/>
      <c r="H124" s="50">
        <v>42983.310231481482</v>
      </c>
      <c r="I124" s="32">
        <f t="shared" si="31"/>
        <v>20.428888888971414</v>
      </c>
      <c r="J124">
        <v>3504</v>
      </c>
      <c r="K124">
        <v>3274.21</v>
      </c>
      <c r="L124" s="32">
        <f t="shared" si="44"/>
        <v>272.58577009761109</v>
      </c>
      <c r="M124" s="32">
        <f t="shared" si="45"/>
        <v>240.19691473959679</v>
      </c>
      <c r="N124" s="50"/>
      <c r="O124" s="50">
        <v>42983.31591435185</v>
      </c>
      <c r="P124" s="32">
        <f t="shared" si="32"/>
        <v>20.565277777786832</v>
      </c>
      <c r="Q124">
        <v>73.56</v>
      </c>
      <c r="R124">
        <v>81.099999999999994</v>
      </c>
      <c r="S124" s="32">
        <f t="shared" si="46"/>
        <v>1.0153894222896171</v>
      </c>
      <c r="T124" s="32">
        <f t="shared" si="47"/>
        <v>1.0556831256239994</v>
      </c>
      <c r="W124" s="50">
        <v>42983.307673611111</v>
      </c>
      <c r="X124" s="32">
        <f t="shared" si="33"/>
        <v>20.367500000051223</v>
      </c>
      <c r="Y124">
        <v>9.0299999999999994</v>
      </c>
      <c r="Z124">
        <v>5.87</v>
      </c>
      <c r="AA124" s="32">
        <f t="shared" si="34"/>
        <v>0.1353041073990682</v>
      </c>
      <c r="AB124" s="32">
        <f t="shared" si="35"/>
        <v>0.13223554899827764</v>
      </c>
      <c r="AD124" s="50">
        <v>42983.313344907408</v>
      </c>
      <c r="AE124" s="32">
        <f t="shared" si="36"/>
        <v>20.503611111198552</v>
      </c>
      <c r="AF124">
        <v>127.04</v>
      </c>
      <c r="AG124">
        <v>116.05</v>
      </c>
      <c r="AH124" s="32">
        <f t="shared" si="37"/>
        <v>19.805291864234114</v>
      </c>
      <c r="AI124" s="32">
        <f t="shared" si="38"/>
        <v>27.200243859190767</v>
      </c>
      <c r="AK124" s="50">
        <v>42983.318472222221</v>
      </c>
      <c r="AL124" s="32">
        <f t="shared" si="39"/>
        <v>20.626666666707024</v>
      </c>
      <c r="AM124">
        <v>10.53</v>
      </c>
      <c r="AN124">
        <v>0</v>
      </c>
      <c r="AO124" s="32">
        <f t="shared" si="40"/>
        <v>0.10430204155013632</v>
      </c>
      <c r="AP124" s="32">
        <f t="shared" si="41"/>
        <v>0</v>
      </c>
      <c r="AT124" s="50"/>
      <c r="AU124" s="32"/>
      <c r="AX124" s="32"/>
      <c r="AY124" s="32"/>
      <c r="AZ124" s="50"/>
      <c r="BA124" s="50"/>
      <c r="BB124" s="32"/>
      <c r="BE124" s="32"/>
      <c r="BF124" s="32"/>
      <c r="BG124" s="50"/>
      <c r="BH124" s="50"/>
      <c r="BI124" s="32"/>
      <c r="BL124" s="32"/>
      <c r="BM124" s="32"/>
      <c r="BP124" s="50"/>
      <c r="BQ124" s="32"/>
      <c r="BT124" s="32"/>
      <c r="BU124" s="32"/>
      <c r="BW124" s="50"/>
      <c r="BX124" s="32"/>
      <c r="CA124" s="32"/>
      <c r="CB124" s="32"/>
      <c r="CD124" s="50"/>
      <c r="CE124" s="32"/>
      <c r="CH124" s="32"/>
      <c r="CI124" s="32"/>
    </row>
    <row r="125" spans="1:87" x14ac:dyDescent="0.2">
      <c r="A125" s="50">
        <v>42983.321597222224</v>
      </c>
      <c r="B125" s="32">
        <f t="shared" si="30"/>
        <v>20.701666666776873</v>
      </c>
      <c r="C125">
        <v>0.53</v>
      </c>
      <c r="D125">
        <v>1.44</v>
      </c>
      <c r="E125" s="32">
        <f t="shared" si="42"/>
        <v>5.2315977565520954E-3</v>
      </c>
      <c r="F125" s="32">
        <f t="shared" si="43"/>
        <v>1.3404258005347978E-2</v>
      </c>
      <c r="H125" s="50">
        <v>42983.326724537037</v>
      </c>
      <c r="I125" s="32">
        <f t="shared" si="31"/>
        <v>20.824722222285345</v>
      </c>
      <c r="J125">
        <v>3428.01</v>
      </c>
      <c r="K125">
        <v>3170.04</v>
      </c>
      <c r="L125" s="32">
        <f t="shared" si="44"/>
        <v>266.67429958684698</v>
      </c>
      <c r="M125" s="32">
        <f t="shared" si="45"/>
        <v>232.55497588765269</v>
      </c>
      <c r="O125" s="50">
        <v>42983.332395833335</v>
      </c>
      <c r="P125" s="32">
        <f t="shared" si="32"/>
        <v>20.960833333432674</v>
      </c>
      <c r="Q125">
        <v>85.04</v>
      </c>
      <c r="R125">
        <v>74.569999999999993</v>
      </c>
      <c r="S125" s="32">
        <f t="shared" si="46"/>
        <v>1.1738542206567297</v>
      </c>
      <c r="T125" s="32">
        <f t="shared" si="47"/>
        <v>0.97068175928214095</v>
      </c>
      <c r="W125" s="50">
        <v>42983.324155092596</v>
      </c>
      <c r="X125" s="32">
        <f t="shared" si="33"/>
        <v>20.763055555697065</v>
      </c>
      <c r="Y125">
        <v>9.5299999999999994</v>
      </c>
      <c r="Z125">
        <v>2.41</v>
      </c>
      <c r="AA125" s="32">
        <f t="shared" si="34"/>
        <v>0.14279602918196238</v>
      </c>
      <c r="AB125" s="32">
        <f t="shared" si="35"/>
        <v>5.4290915346822677E-2</v>
      </c>
      <c r="AD125" s="50">
        <v>42983.329837962963</v>
      </c>
      <c r="AE125" s="32">
        <f t="shared" si="36"/>
        <v>20.899444444512483</v>
      </c>
      <c r="AF125">
        <v>131.05000000000001</v>
      </c>
      <c r="AG125">
        <v>139.4</v>
      </c>
      <c r="AH125" s="32">
        <f t="shared" si="37"/>
        <v>20.43044315812249</v>
      </c>
      <c r="AI125" s="32">
        <f t="shared" si="38"/>
        <v>32.673106367696626</v>
      </c>
      <c r="AK125" s="50">
        <v>42983.334965277776</v>
      </c>
      <c r="AL125" s="32">
        <f t="shared" si="39"/>
        <v>21.022500000020955</v>
      </c>
      <c r="AM125">
        <v>25.54</v>
      </c>
      <c r="AN125">
        <v>7.43</v>
      </c>
      <c r="AO125" s="32">
        <f t="shared" si="40"/>
        <v>0.25297950058788998</v>
      </c>
      <c r="AP125" s="32">
        <f t="shared" si="41"/>
        <v>0.11064712726658696</v>
      </c>
      <c r="AT125" s="50"/>
      <c r="AU125" s="32"/>
      <c r="AX125" s="32"/>
      <c r="AY125" s="32"/>
      <c r="BA125" s="50"/>
      <c r="BB125" s="32"/>
      <c r="BE125" s="32"/>
      <c r="BF125" s="32"/>
      <c r="BH125" s="50"/>
      <c r="BI125" s="32"/>
      <c r="BL125" s="32"/>
      <c r="BM125" s="32"/>
      <c r="BP125" s="50"/>
      <c r="BQ125" s="32"/>
      <c r="BT125" s="32"/>
      <c r="BU125" s="32"/>
      <c r="BW125" s="50"/>
      <c r="BX125" s="32"/>
      <c r="CA125" s="32"/>
      <c r="CB125" s="32"/>
      <c r="CD125" s="50"/>
      <c r="CE125" s="32"/>
      <c r="CH125" s="32"/>
      <c r="CI125" s="32"/>
    </row>
    <row r="126" spans="1:87" x14ac:dyDescent="0.2">
      <c r="A126" s="50">
        <v>42983.338090277779</v>
      </c>
      <c r="B126" s="32">
        <f t="shared" si="30"/>
        <v>21.097500000090804</v>
      </c>
      <c r="C126">
        <v>27.52</v>
      </c>
      <c r="D126">
        <v>11.73</v>
      </c>
      <c r="E126" s="32">
        <f t="shared" si="42"/>
        <v>0.27164824577417673</v>
      </c>
      <c r="F126" s="32">
        <f t="shared" si="43"/>
        <v>0.10918885166856375</v>
      </c>
      <c r="H126" s="50">
        <v>42983.343206018515</v>
      </c>
      <c r="I126" s="32">
        <f t="shared" si="31"/>
        <v>21.220277777756564</v>
      </c>
      <c r="J126">
        <v>3426.45</v>
      </c>
      <c r="K126">
        <v>3356.22</v>
      </c>
      <c r="L126" s="32">
        <f t="shared" si="44"/>
        <v>266.5529429083789</v>
      </c>
      <c r="M126" s="32">
        <f t="shared" si="45"/>
        <v>246.21319010916508</v>
      </c>
      <c r="O126" s="50">
        <v>42983.34888888889</v>
      </c>
      <c r="P126" s="32">
        <f t="shared" si="32"/>
        <v>21.356666666746605</v>
      </c>
      <c r="Q126">
        <v>109.56</v>
      </c>
      <c r="R126">
        <v>68.099999999999994</v>
      </c>
      <c r="S126" s="32">
        <f t="shared" si="46"/>
        <v>1.5123173614199352</v>
      </c>
      <c r="T126" s="32">
        <f t="shared" si="47"/>
        <v>0.88646141621448038</v>
      </c>
      <c r="W126" s="50">
        <v>42983.340648148151</v>
      </c>
      <c r="X126" s="32">
        <f t="shared" si="33"/>
        <v>21.158888889010996</v>
      </c>
      <c r="Y126">
        <v>24.02</v>
      </c>
      <c r="Z126">
        <v>7.85</v>
      </c>
      <c r="AA126" s="32">
        <f t="shared" si="34"/>
        <v>0.35991192245023462</v>
      </c>
      <c r="AB126" s="32">
        <f t="shared" si="35"/>
        <v>0.17683970351558423</v>
      </c>
      <c r="AD126" s="50">
        <v>42983.346331018518</v>
      </c>
      <c r="AE126" s="32">
        <f t="shared" si="36"/>
        <v>21.295277777826414</v>
      </c>
      <c r="AF126">
        <v>125.54</v>
      </c>
      <c r="AG126">
        <v>135.72</v>
      </c>
      <c r="AH126" s="32">
        <f t="shared" si="37"/>
        <v>19.571444746819513</v>
      </c>
      <c r="AI126" s="32">
        <f t="shared" si="38"/>
        <v>31.810573861002769</v>
      </c>
      <c r="AK126" s="50">
        <v>42983.351446759261</v>
      </c>
      <c r="AL126" s="32">
        <f t="shared" si="39"/>
        <v>21.418055555666797</v>
      </c>
      <c r="AM126">
        <v>42.55</v>
      </c>
      <c r="AN126">
        <v>9.65</v>
      </c>
      <c r="AO126" s="32">
        <f t="shared" si="40"/>
        <v>0.42146741386118713</v>
      </c>
      <c r="AP126" s="32">
        <f t="shared" si="41"/>
        <v>0.14370723797073542</v>
      </c>
      <c r="AT126" s="50"/>
      <c r="AU126" s="32"/>
      <c r="AX126" s="32"/>
      <c r="AY126" s="32"/>
      <c r="BA126" s="50"/>
      <c r="BB126" s="32"/>
      <c r="BE126" s="32"/>
      <c r="BF126" s="32"/>
      <c r="BH126" s="50"/>
      <c r="BI126" s="32"/>
      <c r="BL126" s="32"/>
      <c r="BM126" s="32"/>
      <c r="BP126" s="50"/>
      <c r="BQ126" s="32"/>
      <c r="BT126" s="32"/>
      <c r="BU126" s="32"/>
      <c r="BW126" s="50"/>
      <c r="BX126" s="32"/>
      <c r="CA126" s="32"/>
      <c r="CB126" s="32"/>
      <c r="CD126" s="50"/>
      <c r="CE126" s="32"/>
      <c r="CH126" s="32"/>
      <c r="CI126" s="32"/>
    </row>
    <row r="127" spans="1:87" x14ac:dyDescent="0.2"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</row>
    <row r="129" spans="1:87" x14ac:dyDescent="0.2">
      <c r="A129" t="s">
        <v>171</v>
      </c>
      <c r="H129" t="s">
        <v>185</v>
      </c>
      <c r="O129" t="s">
        <v>186</v>
      </c>
      <c r="W129" t="s">
        <v>173</v>
      </c>
      <c r="AD129" t="s">
        <v>191</v>
      </c>
      <c r="AK129" t="s">
        <v>192</v>
      </c>
    </row>
    <row r="130" spans="1:87" x14ac:dyDescent="0.2">
      <c r="A130" s="60" t="s">
        <v>16</v>
      </c>
      <c r="B130" t="s">
        <v>50</v>
      </c>
      <c r="C130">
        <f>'biodistribution with counts'!M58</f>
        <v>0.27620000000000022</v>
      </c>
      <c r="H130" s="60" t="s">
        <v>20</v>
      </c>
      <c r="I130" t="s">
        <v>50</v>
      </c>
      <c r="J130">
        <f>'biodistribution with counts'!M60</f>
        <v>0.13240000000000052</v>
      </c>
      <c r="O130" s="62" t="s">
        <v>59</v>
      </c>
      <c r="P130" s="40" t="s">
        <v>50</v>
      </c>
      <c r="Q130" s="40">
        <f>'biodistribution with counts'!M64</f>
        <v>0.38590000000000035</v>
      </c>
      <c r="R130" s="40"/>
      <c r="S130" s="40"/>
      <c r="T130" s="40"/>
      <c r="W130" s="60" t="s">
        <v>16</v>
      </c>
      <c r="X130" t="s">
        <v>50</v>
      </c>
      <c r="Y130">
        <f>'biodistribution with counts'!M112</f>
        <v>0.35119999999999996</v>
      </c>
      <c r="AD130" s="60" t="s">
        <v>20</v>
      </c>
      <c r="AE130" t="s">
        <v>50</v>
      </c>
      <c r="AF130">
        <f>'biodistribution with counts'!M114</f>
        <v>7.2300000000000253E-2</v>
      </c>
      <c r="AK130" s="62" t="s">
        <v>59</v>
      </c>
      <c r="AL130" s="40" t="s">
        <v>50</v>
      </c>
      <c r="AM130" s="40">
        <f>'biodistribution with counts'!M118</f>
        <v>0.45650000000000013</v>
      </c>
      <c r="AN130" s="40"/>
      <c r="AO130" s="40"/>
      <c r="AP130" s="40"/>
      <c r="AT130" s="60"/>
      <c r="BA130" s="60"/>
      <c r="BH130" s="62"/>
      <c r="BI130" s="40"/>
      <c r="BJ130" s="40"/>
      <c r="BK130" s="40"/>
      <c r="BL130" s="40"/>
      <c r="BM130" s="40"/>
      <c r="BP130" s="60"/>
      <c r="BW130" s="60"/>
      <c r="CD130" s="62"/>
      <c r="CE130" s="40"/>
      <c r="CF130" s="40"/>
      <c r="CG130" s="40"/>
      <c r="CH130" s="40"/>
      <c r="CI130" s="40"/>
    </row>
    <row r="131" spans="1:87" x14ac:dyDescent="0.2">
      <c r="A131" t="s">
        <v>51</v>
      </c>
      <c r="F131">
        <v>2.4055800000000001</v>
      </c>
      <c r="H131" t="s">
        <v>51</v>
      </c>
      <c r="M131">
        <v>370.09052000000003</v>
      </c>
      <c r="O131" s="40" t="s">
        <v>51</v>
      </c>
      <c r="P131" s="40"/>
      <c r="Q131" s="40"/>
      <c r="R131" s="40"/>
      <c r="S131" s="40"/>
      <c r="T131" s="40">
        <v>11.21227</v>
      </c>
      <c r="W131" t="s">
        <v>51</v>
      </c>
      <c r="AB131" t="s">
        <v>193</v>
      </c>
      <c r="AD131" s="40" t="s">
        <v>51</v>
      </c>
      <c r="AE131" s="40"/>
      <c r="AF131" s="40"/>
      <c r="AG131" s="40"/>
      <c r="AH131" s="40"/>
      <c r="AI131" s="40" t="s">
        <v>193</v>
      </c>
      <c r="AJ131" s="40"/>
      <c r="AK131" s="40" t="s">
        <v>51</v>
      </c>
      <c r="AL131" s="40"/>
      <c r="AM131" s="40"/>
      <c r="AN131" s="40"/>
      <c r="AO131" s="40"/>
      <c r="AP131" s="40">
        <v>1.0469599999999999</v>
      </c>
      <c r="BH131" s="40"/>
      <c r="BI131" s="40"/>
      <c r="BJ131" s="40"/>
      <c r="BK131" s="40"/>
      <c r="BL131" s="40"/>
      <c r="BM131" s="40"/>
      <c r="CD131" s="40"/>
      <c r="CE131" s="40"/>
      <c r="CF131" s="40"/>
      <c r="CG131" s="40"/>
      <c r="CH131" s="40"/>
      <c r="CI131" s="40"/>
    </row>
    <row r="132" spans="1:87" x14ac:dyDescent="0.2">
      <c r="A132" t="s">
        <v>52</v>
      </c>
      <c r="B132" t="s">
        <v>53</v>
      </c>
      <c r="C132" t="s">
        <v>54</v>
      </c>
      <c r="D132" s="2" t="s">
        <v>35</v>
      </c>
      <c r="E132" s="2" t="s">
        <v>36</v>
      </c>
      <c r="F132" s="2" t="s">
        <v>37</v>
      </c>
      <c r="G132" s="2"/>
      <c r="H132" s="2" t="s">
        <v>52</v>
      </c>
      <c r="I132" s="2" t="s">
        <v>53</v>
      </c>
      <c r="J132" s="2" t="s">
        <v>54</v>
      </c>
      <c r="K132" s="2" t="s">
        <v>35</v>
      </c>
      <c r="L132" s="2" t="s">
        <v>36</v>
      </c>
      <c r="M132" s="2" t="s">
        <v>37</v>
      </c>
      <c r="N132" s="2"/>
      <c r="O132" s="65" t="s">
        <v>52</v>
      </c>
      <c r="P132" s="65" t="s">
        <v>53</v>
      </c>
      <c r="Q132" s="65" t="s">
        <v>54</v>
      </c>
      <c r="R132" s="2" t="s">
        <v>35</v>
      </c>
      <c r="S132" s="65" t="s">
        <v>36</v>
      </c>
      <c r="T132" s="65" t="s">
        <v>37</v>
      </c>
      <c r="W132" t="s">
        <v>52</v>
      </c>
      <c r="X132" t="s">
        <v>53</v>
      </c>
      <c r="Y132" t="s">
        <v>54</v>
      </c>
      <c r="Z132" s="2" t="s">
        <v>35</v>
      </c>
      <c r="AA132" s="2" t="s">
        <v>36</v>
      </c>
      <c r="AB132" s="2" t="s">
        <v>37</v>
      </c>
      <c r="AC132" s="2"/>
      <c r="AD132" s="2" t="s">
        <v>52</v>
      </c>
      <c r="AE132" s="2" t="s">
        <v>53</v>
      </c>
      <c r="AF132" s="2" t="s">
        <v>54</v>
      </c>
      <c r="AG132" s="2" t="s">
        <v>35</v>
      </c>
      <c r="AH132" s="2" t="s">
        <v>36</v>
      </c>
      <c r="AI132" s="2" t="s">
        <v>37</v>
      </c>
      <c r="AJ132" s="2"/>
      <c r="AK132" s="65" t="s">
        <v>52</v>
      </c>
      <c r="AL132" s="65" t="s">
        <v>53</v>
      </c>
      <c r="AM132" s="65" t="s">
        <v>54</v>
      </c>
      <c r="AN132" s="2" t="s">
        <v>35</v>
      </c>
      <c r="AO132" s="65" t="s">
        <v>36</v>
      </c>
      <c r="AP132" s="65" t="s">
        <v>37</v>
      </c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65"/>
      <c r="BI132" s="65"/>
      <c r="BJ132" s="65"/>
      <c r="BK132" s="2"/>
      <c r="BL132" s="65"/>
      <c r="BM132" s="65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65"/>
      <c r="CE132" s="65"/>
      <c r="CF132" s="65"/>
      <c r="CG132" s="2"/>
      <c r="CH132" s="65"/>
      <c r="CI132" s="65"/>
    </row>
    <row r="133" spans="1:87" x14ac:dyDescent="0.2">
      <c r="A133" s="50">
        <v>42982.489374999997</v>
      </c>
      <c r="B133" s="32">
        <f>(A133-$B$12)*24</f>
        <v>0.72833333333255723</v>
      </c>
      <c r="C133">
        <v>98.01</v>
      </c>
      <c r="D133">
        <v>60.12</v>
      </c>
      <c r="E133" s="32">
        <f t="shared" ref="E133:E164" si="48">(C133/$B$5)/$C$130</f>
        <v>1.9019759443729674</v>
      </c>
      <c r="F133" s="32">
        <f t="shared" ref="F133:F164" si="49">(D133/$C$5)/$C$130</f>
        <v>1.1002095584566973</v>
      </c>
      <c r="G133" s="50"/>
      <c r="H133" s="50">
        <v>42982.494502314818</v>
      </c>
      <c r="I133" s="32">
        <f>(H133-$B$12)*24</f>
        <v>0.85138888901565224</v>
      </c>
      <c r="J133">
        <v>12443.46</v>
      </c>
      <c r="K133">
        <v>11401.14</v>
      </c>
      <c r="L133" s="32">
        <f t="shared" ref="L133:L164" si="50">(J133/$B$5)/$J$130</f>
        <v>503.74584362597341</v>
      </c>
      <c r="M133" s="32">
        <f t="shared" ref="M133:M164" si="51">(K133/$C$5)/$J$130</f>
        <v>435.25163335271498</v>
      </c>
      <c r="N133" s="50"/>
      <c r="O133" s="50">
        <v>42982.499849537038</v>
      </c>
      <c r="P133" s="32">
        <f>(O133-$B$12)*24</f>
        <v>0.97972222231328487</v>
      </c>
      <c r="Q133">
        <v>183.52</v>
      </c>
      <c r="R133">
        <v>456.48</v>
      </c>
      <c r="S133" s="32">
        <f t="shared" ref="S133:S164" si="52">(Q133/$B$5)/$Q$130</f>
        <v>2.5489829284806649</v>
      </c>
      <c r="T133" s="32">
        <f t="shared" ref="T133:T164" si="53">(R133/$C$5)/$Q$130</f>
        <v>5.9789798774774594</v>
      </c>
      <c r="W133" s="50">
        <v>42982.491932870369</v>
      </c>
      <c r="X133" s="32">
        <f>(W133-$B$12)*24</f>
        <v>0.78972222225274891</v>
      </c>
      <c r="Y133">
        <v>15.52</v>
      </c>
      <c r="Z133">
        <v>15.31</v>
      </c>
      <c r="AA133" s="32">
        <f>(Y133/$B$7)/$Y$130</f>
        <v>0.18739020033004747</v>
      </c>
      <c r="AB133" s="32">
        <f>(Z133/$C$7)/$Y$130</f>
        <v>0.277918361291977</v>
      </c>
      <c r="AD133" s="50">
        <v>42982.49728009259</v>
      </c>
      <c r="AE133" s="32">
        <f>(AD133-$B$12)*24</f>
        <v>0.91805555555038154</v>
      </c>
      <c r="AF133">
        <v>203.58</v>
      </c>
      <c r="AG133">
        <v>93.75</v>
      </c>
      <c r="AH133" s="32">
        <f>(AF133/$B$7)/$AF$130</f>
        <v>11.940059157591378</v>
      </c>
      <c r="AI133" s="32">
        <f>(AG133/$C$7)/$AF$130</f>
        <v>8.2666497236352896</v>
      </c>
      <c r="AK133" s="50">
        <v>42982.50240740741</v>
      </c>
      <c r="AL133" s="32">
        <f>(AK133-$B$12)*24</f>
        <v>1.0411111112334765</v>
      </c>
      <c r="AM133">
        <v>27.55</v>
      </c>
      <c r="AN133">
        <v>32.26</v>
      </c>
      <c r="AO133" s="32">
        <f>(AM133/$B$7)/$AM$130</f>
        <v>0.25591190347689635</v>
      </c>
      <c r="AP133" s="32">
        <f>(AN133/$C$7)/$AM$130</f>
        <v>0.45052628917666443</v>
      </c>
      <c r="AT133" s="50"/>
      <c r="AU133" s="32"/>
      <c r="AX133" s="32"/>
      <c r="AY133" s="32"/>
      <c r="AZ133" s="50"/>
      <c r="BA133" s="50"/>
      <c r="BB133" s="32"/>
      <c r="BE133" s="32"/>
      <c r="BF133" s="32"/>
      <c r="BG133" s="50"/>
      <c r="BH133" s="50"/>
      <c r="BI133" s="32"/>
      <c r="BL133" s="32"/>
      <c r="BM133" s="32"/>
      <c r="BP133" s="50"/>
      <c r="BQ133" s="32"/>
      <c r="BT133" s="32"/>
      <c r="BU133" s="32"/>
      <c r="BW133" s="50"/>
      <c r="BX133" s="32"/>
      <c r="CA133" s="32"/>
      <c r="CB133" s="32"/>
      <c r="CD133" s="50"/>
      <c r="CE133" s="32"/>
      <c r="CH133" s="32"/>
      <c r="CI133" s="32"/>
    </row>
    <row r="134" spans="1:87" x14ac:dyDescent="0.2">
      <c r="A134" s="50">
        <v>42982.505671296298</v>
      </c>
      <c r="B134" s="32">
        <f t="shared" ref="B134:B182" si="54">(A134-$B$12)*24</f>
        <v>1.1194444445427507</v>
      </c>
      <c r="C134">
        <v>83.5</v>
      </c>
      <c r="D134">
        <v>57.83</v>
      </c>
      <c r="E134" s="32">
        <f t="shared" si="48"/>
        <v>1.6203957897678067</v>
      </c>
      <c r="F134" s="32">
        <f t="shared" si="49"/>
        <v>1.0583020420084965</v>
      </c>
      <c r="H134" s="50">
        <v>42982.510787037034</v>
      </c>
      <c r="I134" s="32">
        <f t="shared" ref="I134:I182" si="55">(H134-$B$12)*24</f>
        <v>1.2422222222085111</v>
      </c>
      <c r="J134">
        <v>12361.63</v>
      </c>
      <c r="K134">
        <v>11717.64</v>
      </c>
      <c r="L134" s="32">
        <f t="shared" si="50"/>
        <v>500.4331378042877</v>
      </c>
      <c r="M134" s="32">
        <f t="shared" si="51"/>
        <v>447.33438489827392</v>
      </c>
      <c r="O134" s="50">
        <v>42982.516435185185</v>
      </c>
      <c r="P134" s="32">
        <f t="shared" ref="P134:P182" si="56">(O134-$B$12)*24</f>
        <v>1.37777777784504</v>
      </c>
      <c r="Q134">
        <v>170.06</v>
      </c>
      <c r="R134">
        <v>358.91</v>
      </c>
      <c r="S134" s="32">
        <f t="shared" si="52"/>
        <v>2.3620315868429698</v>
      </c>
      <c r="T134" s="32">
        <f t="shared" si="53"/>
        <v>4.7010069834942056</v>
      </c>
      <c r="W134" s="50">
        <v>42982.508229166669</v>
      </c>
      <c r="X134" s="32">
        <f t="shared" ref="X134:X182" si="57">(W134-$B$12)*24</f>
        <v>1.1808333334629424</v>
      </c>
      <c r="Y134">
        <v>34.54</v>
      </c>
      <c r="Z134">
        <v>6.67</v>
      </c>
      <c r="AA134" s="32">
        <f t="shared" ref="AA134:AA182" si="58">(Y134/$B$7)/$Y$130</f>
        <v>0.41703978862112367</v>
      </c>
      <c r="AB134" s="32">
        <f t="shared" ref="AB134:AB182" si="59">(Z134/$C$7)/$Y$130</f>
        <v>0.1210787374145974</v>
      </c>
      <c r="AD134" s="50">
        <v>42982.513877314814</v>
      </c>
      <c r="AE134" s="32">
        <f t="shared" ref="AE134:AE182" si="60">(AD134-$B$12)*24</f>
        <v>1.3163888889248483</v>
      </c>
      <c r="AF134">
        <v>207.58</v>
      </c>
      <c r="AG134">
        <v>113.12</v>
      </c>
      <c r="AH134" s="32">
        <f t="shared" ref="AH134:AH182" si="61">(AF134/$B$7)/$AF$130</f>
        <v>12.174660968330965</v>
      </c>
      <c r="AI134" s="32">
        <f t="shared" ref="AI134:AI182" si="62">(AG134/$C$7)/$AF$130</f>
        <v>9.9746497785346548</v>
      </c>
      <c r="AK134" s="50">
        <v>42982.518993055557</v>
      </c>
      <c r="AL134" s="32">
        <f t="shared" ref="AL134:AL182" si="63">(AK134-$B$12)*24</f>
        <v>1.4391666667652316</v>
      </c>
      <c r="AM134">
        <v>31.56</v>
      </c>
      <c r="AN134">
        <v>39.72</v>
      </c>
      <c r="AO134" s="32">
        <f t="shared" ref="AO134:AO182" si="64">(AM134/$B$7)/$AM$130</f>
        <v>0.29316078670529394</v>
      </c>
      <c r="AP134" s="32">
        <f t="shared" ref="AP134:AP182" si="65">(AN134/$C$7)/$AM$130</f>
        <v>0.5547087478641386</v>
      </c>
      <c r="AT134" s="50"/>
      <c r="AU134" s="32"/>
      <c r="AX134" s="32"/>
      <c r="AY134" s="32"/>
      <c r="BA134" s="50"/>
      <c r="BB134" s="32"/>
      <c r="BE134" s="32"/>
      <c r="BF134" s="32"/>
      <c r="BH134" s="50"/>
      <c r="BI134" s="32"/>
      <c r="BL134" s="32"/>
      <c r="BM134" s="32"/>
      <c r="BP134" s="50"/>
      <c r="BQ134" s="32"/>
      <c r="BT134" s="32"/>
      <c r="BU134" s="32"/>
      <c r="BW134" s="50"/>
      <c r="BX134" s="32"/>
      <c r="CA134" s="32"/>
      <c r="CB134" s="32"/>
      <c r="CD134" s="50"/>
      <c r="CE134" s="32"/>
      <c r="CH134" s="32"/>
      <c r="CI134" s="32"/>
    </row>
    <row r="135" spans="1:87" x14ac:dyDescent="0.2">
      <c r="A135" s="50">
        <v>42982.521956018521</v>
      </c>
      <c r="B135" s="32">
        <f t="shared" si="54"/>
        <v>1.5102777779102325</v>
      </c>
      <c r="C135">
        <v>102.55</v>
      </c>
      <c r="D135">
        <v>32.89</v>
      </c>
      <c r="E135" s="32">
        <f t="shared" si="48"/>
        <v>1.9900789010860909</v>
      </c>
      <c r="F135" s="32">
        <f t="shared" si="49"/>
        <v>0.60189441745909478</v>
      </c>
      <c r="H135" s="50">
        <v>42982.527083333334</v>
      </c>
      <c r="I135" s="32">
        <f t="shared" si="55"/>
        <v>1.6333333334187046</v>
      </c>
      <c r="J135">
        <v>12475.99</v>
      </c>
      <c r="K135">
        <v>11581.64</v>
      </c>
      <c r="L135" s="32">
        <f t="shared" si="50"/>
        <v>505.06274843324991</v>
      </c>
      <c r="M135" s="32">
        <f t="shared" si="51"/>
        <v>442.14242846795474</v>
      </c>
      <c r="O135" s="50">
        <v>42982.532870370371</v>
      </c>
      <c r="P135" s="32">
        <f t="shared" si="56"/>
        <v>1.7722222222946584</v>
      </c>
      <c r="Q135">
        <v>145.55000000000001</v>
      </c>
      <c r="R135">
        <v>326.12</v>
      </c>
      <c r="S135" s="32">
        <f t="shared" si="52"/>
        <v>2.0216023607255926</v>
      </c>
      <c r="T135" s="32">
        <f t="shared" si="53"/>
        <v>4.2715232160071608</v>
      </c>
      <c r="W135" s="50">
        <v>42982.524513888886</v>
      </c>
      <c r="X135" s="32">
        <f t="shared" si="57"/>
        <v>1.5716666666558012</v>
      </c>
      <c r="Y135">
        <v>10.050000000000001</v>
      </c>
      <c r="Z135">
        <v>5.98</v>
      </c>
      <c r="AA135" s="32">
        <f t="shared" si="58"/>
        <v>0.12134481400238256</v>
      </c>
      <c r="AB135" s="32">
        <f t="shared" si="59"/>
        <v>0.10855335078550113</v>
      </c>
      <c r="AD135" s="50">
        <v>42982.530300925922</v>
      </c>
      <c r="AE135" s="32">
        <f t="shared" si="60"/>
        <v>1.7105555555317551</v>
      </c>
      <c r="AF135">
        <v>201.58</v>
      </c>
      <c r="AG135">
        <v>113.25</v>
      </c>
      <c r="AH135" s="32">
        <f t="shared" si="61"/>
        <v>11.822758252221583</v>
      </c>
      <c r="AI135" s="32">
        <f t="shared" si="62"/>
        <v>9.9861128661514282</v>
      </c>
      <c r="AK135" s="50">
        <v>42982.535428240742</v>
      </c>
      <c r="AL135" s="32">
        <f t="shared" si="63"/>
        <v>1.8336111112148501</v>
      </c>
      <c r="AM135">
        <v>34.58</v>
      </c>
      <c r="AN135">
        <v>18.55</v>
      </c>
      <c r="AO135" s="32">
        <f t="shared" si="64"/>
        <v>0.32121356160548364</v>
      </c>
      <c r="AP135" s="32">
        <f t="shared" si="65"/>
        <v>0.25905959901510001</v>
      </c>
      <c r="AT135" s="50"/>
      <c r="AU135" s="32"/>
      <c r="AX135" s="32"/>
      <c r="AY135" s="32"/>
      <c r="BA135" s="50"/>
      <c r="BB135" s="32"/>
      <c r="BE135" s="32"/>
      <c r="BF135" s="32"/>
      <c r="BH135" s="50"/>
      <c r="BI135" s="32"/>
      <c r="BL135" s="32"/>
      <c r="BM135" s="32"/>
      <c r="BP135" s="50"/>
      <c r="BQ135" s="32"/>
      <c r="BT135" s="32"/>
      <c r="BU135" s="32"/>
      <c r="BW135" s="50"/>
      <c r="BX135" s="32"/>
      <c r="CA135" s="32"/>
      <c r="CB135" s="32"/>
      <c r="CD135" s="50"/>
      <c r="CE135" s="32"/>
      <c r="CH135" s="32"/>
      <c r="CI135" s="32"/>
    </row>
    <row r="136" spans="1:87" x14ac:dyDescent="0.2">
      <c r="A136" s="50">
        <v>42982.580648148149</v>
      </c>
      <c r="B136" s="32">
        <f t="shared" si="54"/>
        <v>2.9188888889621012</v>
      </c>
      <c r="C136">
        <v>71.010000000000005</v>
      </c>
      <c r="D136">
        <v>37.92</v>
      </c>
      <c r="E136" s="32">
        <f t="shared" si="48"/>
        <v>1.3780156291187062</v>
      </c>
      <c r="F136" s="32">
        <f t="shared" si="49"/>
        <v>0.69394455184095094</v>
      </c>
      <c r="G136" s="50"/>
      <c r="H136" s="50">
        <v>42982.585775462961</v>
      </c>
      <c r="I136" s="32">
        <f t="shared" si="55"/>
        <v>3.0419444444705732</v>
      </c>
      <c r="J136">
        <v>12473.4</v>
      </c>
      <c r="K136">
        <v>12080.37</v>
      </c>
      <c r="L136" s="32">
        <f t="shared" si="50"/>
        <v>504.95789803512986</v>
      </c>
      <c r="M136" s="32">
        <f t="shared" si="51"/>
        <v>461.18201986863926</v>
      </c>
      <c r="N136" s="50"/>
      <c r="O136" s="50">
        <v>42982.591180555559</v>
      </c>
      <c r="P136" s="32">
        <f t="shared" si="56"/>
        <v>3.1716666668071412</v>
      </c>
      <c r="Q136">
        <v>106.56</v>
      </c>
      <c r="R136">
        <v>143.44999999999999</v>
      </c>
      <c r="S136" s="32">
        <f t="shared" si="52"/>
        <v>1.4800546036339346</v>
      </c>
      <c r="T136" s="32">
        <f t="shared" si="53"/>
        <v>1.8789096201895841</v>
      </c>
      <c r="W136" s="50">
        <v>42982.58321759259</v>
      </c>
      <c r="X136" s="32">
        <f t="shared" si="57"/>
        <v>2.9805555555503815</v>
      </c>
      <c r="Y136">
        <v>20.04</v>
      </c>
      <c r="Z136">
        <v>10.41</v>
      </c>
      <c r="AA136" s="32">
        <f t="shared" si="58"/>
        <v>0.24196518135400458</v>
      </c>
      <c r="AB136" s="32">
        <f t="shared" si="59"/>
        <v>0.18896996349114828</v>
      </c>
      <c r="AD136" s="50">
        <v>42982.588622685187</v>
      </c>
      <c r="AE136" s="32">
        <f t="shared" si="60"/>
        <v>3.1102777778869495</v>
      </c>
      <c r="AF136">
        <v>175.57</v>
      </c>
      <c r="AG136">
        <v>97.61</v>
      </c>
      <c r="AH136" s="32">
        <f t="shared" si="61"/>
        <v>10.297259977887403</v>
      </c>
      <c r="AI136" s="32">
        <f t="shared" si="62"/>
        <v>8.6070152482564311</v>
      </c>
      <c r="AK136" s="50">
        <v>42982.593738425923</v>
      </c>
      <c r="AL136" s="32">
        <f t="shared" si="63"/>
        <v>3.2330555555527098</v>
      </c>
      <c r="AM136">
        <v>21.06</v>
      </c>
      <c r="AN136">
        <v>42.3</v>
      </c>
      <c r="AO136" s="32">
        <f t="shared" si="64"/>
        <v>0.1956263044364224</v>
      </c>
      <c r="AP136" s="32">
        <f t="shared" si="65"/>
        <v>0.59073967861664312</v>
      </c>
      <c r="AT136" s="50"/>
      <c r="AU136" s="32"/>
      <c r="AX136" s="32"/>
      <c r="AY136" s="32"/>
      <c r="AZ136" s="50"/>
      <c r="BA136" s="50"/>
      <c r="BB136" s="32"/>
      <c r="BE136" s="32"/>
      <c r="BF136" s="32"/>
      <c r="BG136" s="50"/>
      <c r="BH136" s="50"/>
      <c r="BI136" s="32"/>
      <c r="BL136" s="32"/>
      <c r="BM136" s="32"/>
      <c r="BP136" s="50"/>
      <c r="BQ136" s="32"/>
      <c r="BT136" s="32"/>
      <c r="BU136" s="32"/>
      <c r="BW136" s="50"/>
      <c r="BX136" s="32"/>
      <c r="CA136" s="32"/>
      <c r="CB136" s="32"/>
      <c r="CD136" s="50"/>
      <c r="CE136" s="32"/>
      <c r="CH136" s="32"/>
      <c r="CI136" s="32"/>
    </row>
    <row r="137" spans="1:87" x14ac:dyDescent="0.2">
      <c r="A137" s="50">
        <v>42982.596967592595</v>
      </c>
      <c r="B137" s="32">
        <f t="shared" si="54"/>
        <v>3.310555555683095</v>
      </c>
      <c r="C137">
        <v>91.49</v>
      </c>
      <c r="D137">
        <v>29.54</v>
      </c>
      <c r="E137" s="32">
        <f t="shared" si="48"/>
        <v>1.775449231207864</v>
      </c>
      <c r="F137" s="32">
        <f t="shared" si="49"/>
        <v>0.5405886619562682</v>
      </c>
      <c r="H137" s="50">
        <v>42982.602094907408</v>
      </c>
      <c r="I137" s="32">
        <f t="shared" si="55"/>
        <v>3.433611111191567</v>
      </c>
      <c r="J137">
        <v>12346.82</v>
      </c>
      <c r="K137">
        <v>11854.56</v>
      </c>
      <c r="L137" s="32">
        <f t="shared" si="50"/>
        <v>499.83358784438104</v>
      </c>
      <c r="M137" s="32">
        <f t="shared" si="51"/>
        <v>452.56146338679821</v>
      </c>
      <c r="O137" s="50">
        <v>42982.60765046296</v>
      </c>
      <c r="P137" s="32">
        <f t="shared" si="56"/>
        <v>3.5669444444356486</v>
      </c>
      <c r="Q137">
        <v>124.57</v>
      </c>
      <c r="R137">
        <v>145.76</v>
      </c>
      <c r="S137" s="32">
        <f t="shared" si="52"/>
        <v>1.7302027212338513</v>
      </c>
      <c r="T137" s="32">
        <f t="shared" si="53"/>
        <v>1.9091660246694584</v>
      </c>
      <c r="W137" s="50">
        <v>42982.599537037036</v>
      </c>
      <c r="X137" s="32">
        <f t="shared" si="57"/>
        <v>3.3722222222713754</v>
      </c>
      <c r="Y137">
        <v>35.520000000000003</v>
      </c>
      <c r="Z137">
        <v>14.84</v>
      </c>
      <c r="AA137" s="32">
        <f t="shared" si="58"/>
        <v>0.42887241725021175</v>
      </c>
      <c r="AB137" s="32">
        <f t="shared" si="59"/>
        <v>0.2693865761967954</v>
      </c>
      <c r="AD137" s="50">
        <v>42982.605081018519</v>
      </c>
      <c r="AE137" s="32">
        <f t="shared" si="60"/>
        <v>3.5052777778473683</v>
      </c>
      <c r="AF137">
        <v>176.09</v>
      </c>
      <c r="AG137">
        <v>97.92</v>
      </c>
      <c r="AH137" s="32">
        <f t="shared" si="61"/>
        <v>10.327758213283552</v>
      </c>
      <c r="AI137" s="32">
        <f t="shared" si="62"/>
        <v>8.6343503033425861</v>
      </c>
      <c r="AK137" s="50">
        <v>42982.610208333332</v>
      </c>
      <c r="AL137" s="32">
        <f t="shared" si="63"/>
        <v>3.6283333333558403</v>
      </c>
      <c r="AM137">
        <v>28.06</v>
      </c>
      <c r="AN137">
        <v>24.29</v>
      </c>
      <c r="AO137" s="32">
        <f t="shared" si="64"/>
        <v>0.26064929261567005</v>
      </c>
      <c r="AP137" s="32">
        <f t="shared" si="65"/>
        <v>0.33922143720090447</v>
      </c>
      <c r="AT137" s="50"/>
      <c r="AU137" s="32"/>
      <c r="AX137" s="32"/>
      <c r="AY137" s="32"/>
      <c r="BA137" s="50"/>
      <c r="BB137" s="32"/>
      <c r="BE137" s="32"/>
      <c r="BF137" s="32"/>
      <c r="BH137" s="50"/>
      <c r="BI137" s="32"/>
      <c r="BL137" s="32"/>
      <c r="BM137" s="32"/>
      <c r="BP137" s="50"/>
      <c r="BQ137" s="32"/>
      <c r="BT137" s="32"/>
      <c r="BU137" s="32"/>
      <c r="BW137" s="50"/>
      <c r="BX137" s="32"/>
      <c r="CA137" s="32"/>
      <c r="CB137" s="32"/>
      <c r="CD137" s="50"/>
      <c r="CE137" s="32"/>
      <c r="CH137" s="32"/>
      <c r="CI137" s="32"/>
    </row>
    <row r="138" spans="1:87" x14ac:dyDescent="0.2">
      <c r="A138" s="50">
        <v>42982.613344907404</v>
      </c>
      <c r="B138" s="32">
        <f t="shared" si="54"/>
        <v>3.7036111110937782</v>
      </c>
      <c r="C138">
        <v>105.54</v>
      </c>
      <c r="D138">
        <v>39.17</v>
      </c>
      <c r="E138" s="32">
        <f t="shared" si="48"/>
        <v>2.0481026545161001</v>
      </c>
      <c r="F138" s="32">
        <f t="shared" si="49"/>
        <v>0.7168198337449907</v>
      </c>
      <c r="H138" s="50">
        <v>42982.618472222224</v>
      </c>
      <c r="I138" s="32">
        <f t="shared" si="55"/>
        <v>3.8266666667768732</v>
      </c>
      <c r="J138">
        <v>12680.65</v>
      </c>
      <c r="K138">
        <v>12046.4</v>
      </c>
      <c r="L138" s="32">
        <f t="shared" si="50"/>
        <v>513.34795402369593</v>
      </c>
      <c r="M138" s="32">
        <f t="shared" si="51"/>
        <v>459.88517604556608</v>
      </c>
      <c r="O138" s="50">
        <v>42982.624131944445</v>
      </c>
      <c r="P138" s="32">
        <f t="shared" si="56"/>
        <v>3.9625000000814907</v>
      </c>
      <c r="Q138">
        <v>123.09</v>
      </c>
      <c r="R138">
        <v>128.66999999999999</v>
      </c>
      <c r="S138" s="32">
        <f t="shared" si="52"/>
        <v>1.7096464072944912</v>
      </c>
      <c r="T138" s="32">
        <f t="shared" si="53"/>
        <v>1.6853210235607794</v>
      </c>
      <c r="W138" s="50">
        <v>42982.615902777776</v>
      </c>
      <c r="X138" s="32">
        <f t="shared" si="57"/>
        <v>3.7650000000139698</v>
      </c>
      <c r="Y138">
        <v>29.04</v>
      </c>
      <c r="Z138">
        <v>10.41</v>
      </c>
      <c r="AA138" s="32">
        <f t="shared" si="58"/>
        <v>0.35063217896807852</v>
      </c>
      <c r="AB138" s="32">
        <f t="shared" si="59"/>
        <v>0.18896996349114828</v>
      </c>
      <c r="AD138" s="50">
        <v>42982.621574074074</v>
      </c>
      <c r="AE138" s="32">
        <f t="shared" si="60"/>
        <v>3.901111111161299</v>
      </c>
      <c r="AF138">
        <v>158.16999999999999</v>
      </c>
      <c r="AG138">
        <v>117.72</v>
      </c>
      <c r="AH138" s="32">
        <f t="shared" si="61"/>
        <v>9.2767421011701927</v>
      </c>
      <c r="AI138" s="32">
        <f t="shared" si="62"/>
        <v>10.380266724974359</v>
      </c>
      <c r="AK138" s="50">
        <v>42982.626701388886</v>
      </c>
      <c r="AL138" s="32">
        <f t="shared" si="63"/>
        <v>4.0241666666697711</v>
      </c>
      <c r="AM138">
        <v>15.54</v>
      </c>
      <c r="AN138">
        <v>31.35</v>
      </c>
      <c r="AO138" s="32">
        <f t="shared" si="64"/>
        <v>0.1443510337579299</v>
      </c>
      <c r="AP138" s="32">
        <f t="shared" si="65"/>
        <v>0.43781770507403689</v>
      </c>
      <c r="AT138" s="50"/>
      <c r="AU138" s="32"/>
      <c r="AX138" s="32"/>
      <c r="AY138" s="32"/>
      <c r="BA138" s="50"/>
      <c r="BB138" s="32"/>
      <c r="BE138" s="32"/>
      <c r="BF138" s="32"/>
      <c r="BH138" s="50"/>
      <c r="BI138" s="32"/>
      <c r="BL138" s="32"/>
      <c r="BM138" s="32"/>
      <c r="BP138" s="50"/>
      <c r="BQ138" s="32"/>
      <c r="BT138" s="32"/>
      <c r="BU138" s="32"/>
      <c r="BW138" s="50"/>
      <c r="BX138" s="32"/>
      <c r="CA138" s="32"/>
      <c r="CB138" s="32"/>
      <c r="CD138" s="50"/>
      <c r="CE138" s="32"/>
      <c r="CH138" s="32"/>
      <c r="CI138" s="32"/>
    </row>
    <row r="139" spans="1:87" x14ac:dyDescent="0.2">
      <c r="A139" s="50">
        <v>42982.629826388889</v>
      </c>
      <c r="B139" s="32">
        <f t="shared" si="54"/>
        <v>4.0991666667396203</v>
      </c>
      <c r="C139">
        <v>88.53</v>
      </c>
      <c r="D139">
        <v>41.27</v>
      </c>
      <c r="E139" s="32">
        <f t="shared" si="48"/>
        <v>1.7180076559059154</v>
      </c>
      <c r="F139" s="32">
        <f t="shared" si="49"/>
        <v>0.75525030734377763</v>
      </c>
      <c r="G139" s="50"/>
      <c r="H139" s="50">
        <v>42982.634942129633</v>
      </c>
      <c r="I139" s="32">
        <f t="shared" si="55"/>
        <v>4.2219444445800036</v>
      </c>
      <c r="J139">
        <v>12469.68</v>
      </c>
      <c r="K139">
        <v>11957.15</v>
      </c>
      <c r="L139" s="32">
        <f t="shared" si="50"/>
        <v>504.80730209651722</v>
      </c>
      <c r="M139" s="32">
        <f t="shared" si="51"/>
        <v>456.47795463816914</v>
      </c>
      <c r="N139" s="50"/>
      <c r="O139" s="50">
        <v>42982.640625</v>
      </c>
      <c r="P139" s="32">
        <f t="shared" si="56"/>
        <v>4.3583333333954215</v>
      </c>
      <c r="Q139">
        <v>117.07</v>
      </c>
      <c r="R139">
        <v>140.62</v>
      </c>
      <c r="S139" s="32">
        <f t="shared" si="52"/>
        <v>1.6260322114060124</v>
      </c>
      <c r="T139" s="32">
        <f t="shared" si="53"/>
        <v>1.8418422501990892</v>
      </c>
      <c r="W139" s="50">
        <v>42982.632384259261</v>
      </c>
      <c r="X139" s="32">
        <f t="shared" si="57"/>
        <v>4.1605555556598119</v>
      </c>
      <c r="Y139">
        <v>27.03</v>
      </c>
      <c r="Z139">
        <v>11.51</v>
      </c>
      <c r="AA139" s="32">
        <f t="shared" si="58"/>
        <v>0.326363216167602</v>
      </c>
      <c r="AB139" s="32">
        <f t="shared" si="59"/>
        <v>0.20893797116072205</v>
      </c>
      <c r="AD139" s="50">
        <v>42982.638067129628</v>
      </c>
      <c r="AE139" s="32">
        <f t="shared" si="60"/>
        <v>4.2969444444752298</v>
      </c>
      <c r="AF139">
        <v>193.58</v>
      </c>
      <c r="AG139">
        <v>116.97</v>
      </c>
      <c r="AH139" s="32">
        <f t="shared" si="61"/>
        <v>11.353554630742405</v>
      </c>
      <c r="AI139" s="32">
        <f t="shared" si="62"/>
        <v>10.314133527185277</v>
      </c>
      <c r="AK139" s="50">
        <v>42982.643182870372</v>
      </c>
      <c r="AL139" s="32">
        <f t="shared" si="63"/>
        <v>4.4197222223156132</v>
      </c>
      <c r="AM139">
        <v>29.54</v>
      </c>
      <c r="AN139">
        <v>28.29</v>
      </c>
      <c r="AO139" s="32">
        <f t="shared" si="64"/>
        <v>0.27439701011642531</v>
      </c>
      <c r="AP139" s="32">
        <f t="shared" si="65"/>
        <v>0.39508334534432227</v>
      </c>
      <c r="AT139" s="50"/>
      <c r="AU139" s="32"/>
      <c r="AX139" s="32"/>
      <c r="AY139" s="32"/>
      <c r="AZ139" s="50"/>
      <c r="BA139" s="50"/>
      <c r="BB139" s="32"/>
      <c r="BE139" s="32"/>
      <c r="BF139" s="32"/>
      <c r="BG139" s="50"/>
      <c r="BH139" s="50"/>
      <c r="BI139" s="32"/>
      <c r="BL139" s="32"/>
      <c r="BM139" s="32"/>
      <c r="BP139" s="50"/>
      <c r="BQ139" s="32"/>
      <c r="BT139" s="32"/>
      <c r="BU139" s="32"/>
      <c r="BW139" s="50"/>
      <c r="BX139" s="32"/>
      <c r="CA139" s="32"/>
      <c r="CB139" s="32"/>
      <c r="CD139" s="50"/>
      <c r="CE139" s="32"/>
      <c r="CH139" s="32"/>
      <c r="CI139" s="32"/>
    </row>
    <row r="140" spans="1:87" x14ac:dyDescent="0.2">
      <c r="A140" s="50">
        <v>42982.646319444444</v>
      </c>
      <c r="B140" s="32">
        <f t="shared" si="54"/>
        <v>4.495000000053551</v>
      </c>
      <c r="C140">
        <v>74.59</v>
      </c>
      <c r="D140">
        <v>37.08</v>
      </c>
      <c r="E140" s="32">
        <f t="shared" si="48"/>
        <v>1.4474888857339008</v>
      </c>
      <c r="F140" s="32">
        <f t="shared" si="49"/>
        <v>0.67857236240143615</v>
      </c>
      <c r="H140" s="50">
        <v>42982.651435185187</v>
      </c>
      <c r="I140" s="32">
        <f t="shared" si="55"/>
        <v>4.6177777778939344</v>
      </c>
      <c r="J140">
        <v>12487.14</v>
      </c>
      <c r="K140">
        <v>11852.22</v>
      </c>
      <c r="L140" s="32">
        <f t="shared" si="50"/>
        <v>505.51413142129587</v>
      </c>
      <c r="M140" s="32">
        <f t="shared" si="51"/>
        <v>452.47213119527652</v>
      </c>
      <c r="O140" s="50">
        <v>42982.657118055555</v>
      </c>
      <c r="P140" s="32">
        <f t="shared" si="56"/>
        <v>4.7541666667093523</v>
      </c>
      <c r="Q140">
        <v>102.07</v>
      </c>
      <c r="R140">
        <v>110.13</v>
      </c>
      <c r="S140" s="32">
        <f t="shared" si="52"/>
        <v>1.4176911917503348</v>
      </c>
      <c r="T140" s="32">
        <f t="shared" si="53"/>
        <v>1.4424839070859459</v>
      </c>
      <c r="W140" s="50">
        <v>42982.648877314816</v>
      </c>
      <c r="X140" s="32">
        <f t="shared" si="57"/>
        <v>4.5563888889737427</v>
      </c>
      <c r="Y140">
        <v>22.53</v>
      </c>
      <c r="Z140">
        <v>8.1999999999999993</v>
      </c>
      <c r="AA140" s="32">
        <f t="shared" si="58"/>
        <v>0.27202971736056508</v>
      </c>
      <c r="AB140" s="32">
        <f t="shared" si="59"/>
        <v>0.14885242080955002</v>
      </c>
      <c r="AD140" s="50">
        <v>42982.654560185183</v>
      </c>
      <c r="AE140" s="32">
        <f t="shared" si="60"/>
        <v>4.6927777777891606</v>
      </c>
      <c r="AF140">
        <v>173.09</v>
      </c>
      <c r="AG140">
        <v>91.92</v>
      </c>
      <c r="AH140" s="32">
        <f t="shared" si="61"/>
        <v>10.151806855228859</v>
      </c>
      <c r="AI140" s="32">
        <f t="shared" si="62"/>
        <v>8.1052847210299266</v>
      </c>
      <c r="AK140" s="50">
        <v>42982.659675925926</v>
      </c>
      <c r="AL140" s="32">
        <f t="shared" si="63"/>
        <v>4.815555555629544</v>
      </c>
      <c r="AM140">
        <v>33.549999999999997</v>
      </c>
      <c r="AN140">
        <v>43.41</v>
      </c>
      <c r="AO140" s="32">
        <f t="shared" si="64"/>
        <v>0.3116458933448229</v>
      </c>
      <c r="AP140" s="32">
        <f t="shared" si="65"/>
        <v>0.60624135812644142</v>
      </c>
      <c r="AT140" s="50"/>
      <c r="AU140" s="32"/>
      <c r="AX140" s="32"/>
      <c r="AY140" s="32"/>
      <c r="BA140" s="50"/>
      <c r="BB140" s="32"/>
      <c r="BE140" s="32"/>
      <c r="BF140" s="32"/>
      <c r="BH140" s="50"/>
      <c r="BI140" s="32"/>
      <c r="BL140" s="32"/>
      <c r="BM140" s="32"/>
      <c r="BP140" s="50"/>
      <c r="BQ140" s="32"/>
      <c r="BT140" s="32"/>
      <c r="BU140" s="32"/>
      <c r="BW140" s="50"/>
      <c r="BX140" s="32"/>
      <c r="CA140" s="32"/>
      <c r="CB140" s="32"/>
      <c r="CD140" s="50"/>
      <c r="CE140" s="32"/>
      <c r="CH140" s="32"/>
      <c r="CI140" s="32"/>
    </row>
    <row r="141" spans="1:87" x14ac:dyDescent="0.2">
      <c r="A141" s="50">
        <v>42982.662812499999</v>
      </c>
      <c r="B141" s="32">
        <f t="shared" si="54"/>
        <v>4.8908333333674818</v>
      </c>
      <c r="C141">
        <v>87.98</v>
      </c>
      <c r="D141">
        <v>31.83</v>
      </c>
      <c r="E141" s="32">
        <f t="shared" si="48"/>
        <v>1.7073343902248104</v>
      </c>
      <c r="F141" s="32">
        <f t="shared" si="49"/>
        <v>0.58249617840446899</v>
      </c>
      <c r="H141" s="50">
        <v>42982.667928240742</v>
      </c>
      <c r="I141" s="32">
        <f t="shared" si="55"/>
        <v>5.0136111112078652</v>
      </c>
      <c r="J141">
        <v>12518.07</v>
      </c>
      <c r="K141">
        <v>12158.67</v>
      </c>
      <c r="L141" s="32">
        <f t="shared" si="50"/>
        <v>506.76626378185728</v>
      </c>
      <c r="M141" s="32">
        <f t="shared" si="51"/>
        <v>464.171212431095</v>
      </c>
      <c r="O141" s="50">
        <v>42982.673611111109</v>
      </c>
      <c r="P141" s="32">
        <f t="shared" si="56"/>
        <v>5.1500000000232831</v>
      </c>
      <c r="Q141">
        <v>113.54</v>
      </c>
      <c r="R141">
        <v>115.44</v>
      </c>
      <c r="S141" s="32">
        <f t="shared" si="52"/>
        <v>1.5770026247803766</v>
      </c>
      <c r="T141" s="32">
        <f t="shared" si="53"/>
        <v>1.5120343433578642</v>
      </c>
      <c r="W141" s="50">
        <v>42982.665370370371</v>
      </c>
      <c r="X141" s="32">
        <f t="shared" si="57"/>
        <v>4.9522222222876735</v>
      </c>
      <c r="Y141">
        <v>16.52</v>
      </c>
      <c r="Z141">
        <v>13.73</v>
      </c>
      <c r="AA141" s="32">
        <f t="shared" si="58"/>
        <v>0.19946431117605565</v>
      </c>
      <c r="AB141" s="32">
        <f t="shared" si="59"/>
        <v>0.24923704118477097</v>
      </c>
      <c r="AD141" s="50">
        <v>42982.671053240738</v>
      </c>
      <c r="AE141" s="32">
        <f t="shared" si="60"/>
        <v>5.0886111111030914</v>
      </c>
      <c r="AF141">
        <v>219.07</v>
      </c>
      <c r="AG141">
        <v>106.96</v>
      </c>
      <c r="AH141" s="32">
        <f t="shared" si="61"/>
        <v>12.848554669680434</v>
      </c>
      <c r="AI141" s="32">
        <f t="shared" si="62"/>
        <v>9.431475780693658</v>
      </c>
      <c r="AK141" s="50">
        <v>42982.676168981481</v>
      </c>
      <c r="AL141" s="32">
        <f t="shared" si="63"/>
        <v>5.2113888889434747</v>
      </c>
      <c r="AM141">
        <v>21.06</v>
      </c>
      <c r="AN141">
        <v>28.56</v>
      </c>
      <c r="AO141" s="32">
        <f t="shared" si="64"/>
        <v>0.1956263044364224</v>
      </c>
      <c r="AP141" s="32">
        <f t="shared" si="65"/>
        <v>0.39885402414400301</v>
      </c>
      <c r="AT141" s="50"/>
      <c r="AU141" s="32"/>
      <c r="AX141" s="32"/>
      <c r="AY141" s="32"/>
      <c r="BA141" s="50"/>
      <c r="BB141" s="32"/>
      <c r="BE141" s="32"/>
      <c r="BF141" s="32"/>
      <c r="BH141" s="50"/>
      <c r="BI141" s="32"/>
      <c r="BL141" s="32"/>
      <c r="BM141" s="32"/>
      <c r="BP141" s="50"/>
      <c r="BQ141" s="32"/>
      <c r="BT141" s="32"/>
      <c r="BU141" s="32"/>
      <c r="BW141" s="50"/>
      <c r="BX141" s="32"/>
      <c r="CA141" s="32"/>
      <c r="CB141" s="32"/>
      <c r="CD141" s="50"/>
      <c r="CE141" s="32"/>
      <c r="CH141" s="32"/>
      <c r="CI141" s="32"/>
    </row>
    <row r="142" spans="1:87" x14ac:dyDescent="0.2">
      <c r="A142" s="50">
        <v>42982.679305555554</v>
      </c>
      <c r="B142" s="32">
        <f t="shared" si="54"/>
        <v>5.2866666666814126</v>
      </c>
      <c r="C142">
        <v>89.52</v>
      </c>
      <c r="D142">
        <v>24.96</v>
      </c>
      <c r="E142" s="32">
        <f t="shared" si="48"/>
        <v>1.737219534131905</v>
      </c>
      <c r="F142" s="32">
        <f t="shared" si="49"/>
        <v>0.45677362905986646</v>
      </c>
      <c r="G142" s="50"/>
      <c r="H142" s="50">
        <v>42982.684432870374</v>
      </c>
      <c r="I142" s="32">
        <f t="shared" si="55"/>
        <v>5.4097222223645076</v>
      </c>
      <c r="J142">
        <v>12472.29</v>
      </c>
      <c r="K142">
        <v>11985.37</v>
      </c>
      <c r="L142" s="32">
        <f t="shared" si="50"/>
        <v>504.91296215022135</v>
      </c>
      <c r="M142" s="32">
        <f t="shared" si="51"/>
        <v>457.55528559746045</v>
      </c>
      <c r="N142" s="50"/>
      <c r="O142" s="50">
        <v>42982.690127314818</v>
      </c>
      <c r="P142" s="32">
        <f t="shared" si="56"/>
        <v>5.5463888890226372</v>
      </c>
      <c r="Q142">
        <v>112.56</v>
      </c>
      <c r="R142">
        <v>127.43</v>
      </c>
      <c r="S142" s="32">
        <f t="shared" si="52"/>
        <v>1.5633910114962055</v>
      </c>
      <c r="T142" s="32">
        <f t="shared" si="53"/>
        <v>1.6690794904200681</v>
      </c>
      <c r="W142" s="50">
        <v>42982.681863425925</v>
      </c>
      <c r="X142" s="32">
        <f t="shared" si="57"/>
        <v>5.3480555556016043</v>
      </c>
      <c r="Y142">
        <v>16.05</v>
      </c>
      <c r="Z142">
        <v>9.31</v>
      </c>
      <c r="AA142" s="32">
        <f t="shared" si="58"/>
        <v>0.19378947907843183</v>
      </c>
      <c r="AB142" s="32">
        <f t="shared" si="59"/>
        <v>0.16900195582157448</v>
      </c>
      <c r="AD142" s="50">
        <v>42982.687557870369</v>
      </c>
      <c r="AE142" s="32">
        <f t="shared" si="60"/>
        <v>5.4847222222597338</v>
      </c>
      <c r="AF142">
        <v>159.05000000000001</v>
      </c>
      <c r="AG142">
        <v>112</v>
      </c>
      <c r="AH142" s="32">
        <f t="shared" si="61"/>
        <v>9.3283544995329031</v>
      </c>
      <c r="AI142" s="32">
        <f t="shared" si="62"/>
        <v>9.8758908698362919</v>
      </c>
      <c r="AK142" s="50">
        <v>42982.692685185182</v>
      </c>
      <c r="AL142" s="32">
        <f t="shared" si="63"/>
        <v>5.6077777777682059</v>
      </c>
      <c r="AM142">
        <v>28.05</v>
      </c>
      <c r="AN142">
        <v>7.57</v>
      </c>
      <c r="AO142" s="32">
        <f t="shared" si="64"/>
        <v>0.26055640263255686</v>
      </c>
      <c r="AP142" s="32">
        <f t="shared" si="65"/>
        <v>0.10571866116141818</v>
      </c>
      <c r="AT142" s="50"/>
      <c r="AU142" s="32"/>
      <c r="AX142" s="32"/>
      <c r="AY142" s="32"/>
      <c r="AZ142" s="50"/>
      <c r="BA142" s="50"/>
      <c r="BB142" s="32"/>
      <c r="BE142" s="32"/>
      <c r="BF142" s="32"/>
      <c r="BG142" s="50"/>
      <c r="BH142" s="50"/>
      <c r="BI142" s="32"/>
      <c r="BL142" s="32"/>
      <c r="BM142" s="32"/>
      <c r="BP142" s="50"/>
      <c r="BQ142" s="32"/>
      <c r="BT142" s="32"/>
      <c r="BU142" s="32"/>
      <c r="BW142" s="50"/>
      <c r="BX142" s="32"/>
      <c r="CA142" s="32"/>
      <c r="CB142" s="32"/>
      <c r="CD142" s="50"/>
      <c r="CE142" s="32"/>
      <c r="CH142" s="32"/>
      <c r="CI142" s="32"/>
    </row>
    <row r="143" spans="1:87" x14ac:dyDescent="0.2">
      <c r="A143" s="50">
        <v>42982.695821759262</v>
      </c>
      <c r="B143" s="32">
        <f t="shared" si="54"/>
        <v>5.6830555556807667</v>
      </c>
      <c r="C143">
        <v>85.49</v>
      </c>
      <c r="D143">
        <v>28.69</v>
      </c>
      <c r="E143" s="32">
        <f t="shared" si="48"/>
        <v>1.6590136055958058</v>
      </c>
      <c r="F143" s="32">
        <f t="shared" si="49"/>
        <v>0.52503347026152114</v>
      </c>
      <c r="H143" s="50">
        <v>42982.700949074075</v>
      </c>
      <c r="I143" s="32">
        <f t="shared" si="55"/>
        <v>5.8061111111892387</v>
      </c>
      <c r="J143">
        <v>12399.93</v>
      </c>
      <c r="K143">
        <v>12086.11</v>
      </c>
      <c r="L143" s="32">
        <f t="shared" si="50"/>
        <v>501.98362824753065</v>
      </c>
      <c r="M143" s="32">
        <f t="shared" si="51"/>
        <v>461.40115097091888</v>
      </c>
      <c r="O143" s="50">
        <v>42982.706504629627</v>
      </c>
      <c r="P143" s="32">
        <f t="shared" si="56"/>
        <v>5.9394444444333203</v>
      </c>
      <c r="Q143">
        <v>105.08</v>
      </c>
      <c r="R143">
        <v>102.19</v>
      </c>
      <c r="S143" s="32">
        <f t="shared" si="52"/>
        <v>1.4594982896945743</v>
      </c>
      <c r="T143" s="32">
        <f t="shared" si="53"/>
        <v>1.338485702943002</v>
      </c>
      <c r="W143" s="50">
        <v>42982.698391203703</v>
      </c>
      <c r="X143" s="32">
        <f t="shared" si="57"/>
        <v>5.7447222222690471</v>
      </c>
      <c r="Y143">
        <v>14.56</v>
      </c>
      <c r="Z143">
        <v>4.88</v>
      </c>
      <c r="AA143" s="32">
        <f t="shared" si="58"/>
        <v>0.17579905391787959</v>
      </c>
      <c r="AB143" s="32">
        <f t="shared" si="59"/>
        <v>8.8585343115927334E-2</v>
      </c>
      <c r="AD143" s="50">
        <v>42982.703935185185</v>
      </c>
      <c r="AE143" s="32">
        <f t="shared" si="60"/>
        <v>5.87777777784504</v>
      </c>
      <c r="AF143">
        <v>156.58000000000001</v>
      </c>
      <c r="AG143">
        <v>102.91</v>
      </c>
      <c r="AH143" s="32">
        <f t="shared" si="61"/>
        <v>9.1834878814012075</v>
      </c>
      <c r="AI143" s="32">
        <f t="shared" si="62"/>
        <v>9.0743565126326136</v>
      </c>
      <c r="AK143" s="50">
        <v>42982.709062499998</v>
      </c>
      <c r="AL143" s="32">
        <f t="shared" si="63"/>
        <v>6.000833333353512</v>
      </c>
      <c r="AM143">
        <v>18.059999999999999</v>
      </c>
      <c r="AN143">
        <v>24.29</v>
      </c>
      <c r="AO143" s="32">
        <f t="shared" si="64"/>
        <v>0.16775930950245907</v>
      </c>
      <c r="AP143" s="32">
        <f t="shared" si="65"/>
        <v>0.33922143720090447</v>
      </c>
      <c r="AT143" s="50"/>
      <c r="AU143" s="32"/>
      <c r="AX143" s="32"/>
      <c r="AY143" s="32"/>
      <c r="BA143" s="50"/>
      <c r="BB143" s="32"/>
      <c r="BE143" s="32"/>
      <c r="BF143" s="32"/>
      <c r="BH143" s="50"/>
      <c r="BI143" s="32"/>
      <c r="BL143" s="32"/>
      <c r="BM143" s="32"/>
      <c r="BP143" s="50"/>
      <c r="BQ143" s="32"/>
      <c r="BT143" s="32"/>
      <c r="BU143" s="32"/>
      <c r="BW143" s="50"/>
      <c r="BX143" s="32"/>
      <c r="CA143" s="32"/>
      <c r="CB143" s="32"/>
      <c r="CD143" s="50"/>
      <c r="CE143" s="32"/>
      <c r="CH143" s="32"/>
      <c r="CI143" s="32"/>
    </row>
    <row r="144" spans="1:87" x14ac:dyDescent="0.2">
      <c r="A144" s="50">
        <v>42982.712199074071</v>
      </c>
      <c r="B144" s="32">
        <f t="shared" si="54"/>
        <v>6.0761111110914499</v>
      </c>
      <c r="C144">
        <v>72.05</v>
      </c>
      <c r="D144">
        <v>29.75</v>
      </c>
      <c r="E144" s="32">
        <f t="shared" si="48"/>
        <v>1.3981978042247962</v>
      </c>
      <c r="F144" s="32">
        <f t="shared" si="49"/>
        <v>0.54443170931614693</v>
      </c>
      <c r="H144" s="50">
        <v>42982.717326388891</v>
      </c>
      <c r="I144" s="32">
        <f t="shared" si="55"/>
        <v>6.1991666667745449</v>
      </c>
      <c r="J144">
        <v>12480.91</v>
      </c>
      <c r="K144">
        <v>12098.33</v>
      </c>
      <c r="L144" s="32">
        <f t="shared" si="50"/>
        <v>505.26192370689893</v>
      </c>
      <c r="M144" s="32">
        <f t="shared" si="51"/>
        <v>461.86766352664318</v>
      </c>
      <c r="O144" s="50">
        <v>42982.722997685189</v>
      </c>
      <c r="P144" s="32">
        <f t="shared" si="56"/>
        <v>6.3352777779218741</v>
      </c>
      <c r="Q144">
        <v>87.57</v>
      </c>
      <c r="R144">
        <v>99.34</v>
      </c>
      <c r="S144" s="32">
        <f t="shared" si="52"/>
        <v>1.2162948727498464</v>
      </c>
      <c r="T144" s="32">
        <f t="shared" si="53"/>
        <v>1.30115637274056</v>
      </c>
      <c r="W144" s="50">
        <v>42982.714756944442</v>
      </c>
      <c r="X144" s="32">
        <f t="shared" si="57"/>
        <v>6.1375000000116415</v>
      </c>
      <c r="Y144">
        <v>8.5299999999999994</v>
      </c>
      <c r="Z144">
        <v>10.42</v>
      </c>
      <c r="AA144" s="32">
        <f t="shared" si="58"/>
        <v>0.10299216551645006</v>
      </c>
      <c r="AB144" s="32">
        <f t="shared" si="59"/>
        <v>0.18915149083359895</v>
      </c>
      <c r="AD144" s="50">
        <v>42982.720439814817</v>
      </c>
      <c r="AE144" s="32">
        <f t="shared" si="60"/>
        <v>6.2738888890016824</v>
      </c>
      <c r="AF144">
        <v>160.06</v>
      </c>
      <c r="AG144">
        <v>113.21</v>
      </c>
      <c r="AH144" s="32">
        <f t="shared" si="61"/>
        <v>9.3875914567446497</v>
      </c>
      <c r="AI144" s="32">
        <f t="shared" si="62"/>
        <v>9.9825857622693448</v>
      </c>
      <c r="AK144" s="50">
        <v>42982.72556712963</v>
      </c>
      <c r="AL144" s="32">
        <f t="shared" si="63"/>
        <v>6.3969444445101544</v>
      </c>
      <c r="AM144">
        <v>20.53</v>
      </c>
      <c r="AN144">
        <v>26.61</v>
      </c>
      <c r="AO144" s="32">
        <f t="shared" si="64"/>
        <v>0.19070313533142222</v>
      </c>
      <c r="AP144" s="32">
        <f t="shared" si="65"/>
        <v>0.37162134392408686</v>
      </c>
      <c r="AT144" s="50"/>
      <c r="AU144" s="32"/>
      <c r="AX144" s="32"/>
      <c r="AY144" s="32"/>
      <c r="BA144" s="50"/>
      <c r="BB144" s="32"/>
      <c r="BE144" s="32"/>
      <c r="BF144" s="32"/>
      <c r="BH144" s="50"/>
      <c r="BI144" s="32"/>
      <c r="BL144" s="32"/>
      <c r="BM144" s="32"/>
      <c r="BP144" s="50"/>
      <c r="BQ144" s="32"/>
      <c r="BT144" s="32"/>
      <c r="BU144" s="32"/>
      <c r="BW144" s="50"/>
      <c r="BX144" s="32"/>
      <c r="CA144" s="32"/>
      <c r="CB144" s="32"/>
      <c r="CD144" s="50"/>
      <c r="CE144" s="32"/>
      <c r="CH144" s="32"/>
      <c r="CI144" s="32"/>
    </row>
    <row r="145" spans="1:87" x14ac:dyDescent="0.2">
      <c r="A145" s="50">
        <v>42982.728692129633</v>
      </c>
      <c r="B145" s="32">
        <f t="shared" si="54"/>
        <v>6.4719444445800036</v>
      </c>
      <c r="C145">
        <v>90.02</v>
      </c>
      <c r="D145">
        <v>30.79</v>
      </c>
      <c r="E145" s="32">
        <f t="shared" si="48"/>
        <v>1.7469225029329096</v>
      </c>
      <c r="F145" s="32">
        <f t="shared" si="49"/>
        <v>0.56346394386030796</v>
      </c>
      <c r="G145" s="50"/>
      <c r="H145" s="50">
        <v>42982.733819444446</v>
      </c>
      <c r="I145" s="32">
        <f t="shared" si="55"/>
        <v>6.5950000000884756</v>
      </c>
      <c r="J145">
        <v>12612.65</v>
      </c>
      <c r="K145">
        <v>12052.74</v>
      </c>
      <c r="L145" s="32">
        <f t="shared" si="50"/>
        <v>510.59512503830399</v>
      </c>
      <c r="M145" s="32">
        <f t="shared" si="51"/>
        <v>460.12721283797953</v>
      </c>
      <c r="N145" s="50"/>
      <c r="O145" s="50">
        <v>42982.739490740743</v>
      </c>
      <c r="P145" s="32">
        <f t="shared" si="56"/>
        <v>6.7311111112358049</v>
      </c>
      <c r="Q145">
        <v>119.6</v>
      </c>
      <c r="R145">
        <v>98.5</v>
      </c>
      <c r="S145" s="32">
        <f t="shared" si="52"/>
        <v>1.6611723967212702</v>
      </c>
      <c r="T145" s="32">
        <f t="shared" si="53"/>
        <v>1.2901540438387875</v>
      </c>
      <c r="W145" s="50">
        <v>42982.731249999997</v>
      </c>
      <c r="X145" s="32">
        <f t="shared" si="57"/>
        <v>6.5333333333255723</v>
      </c>
      <c r="Y145">
        <v>18.53</v>
      </c>
      <c r="Z145">
        <v>0</v>
      </c>
      <c r="AA145" s="32">
        <f t="shared" si="58"/>
        <v>0.2237332739765322</v>
      </c>
      <c r="AB145" s="32">
        <f t="shared" si="59"/>
        <v>0</v>
      </c>
      <c r="AD145" s="50">
        <v>42982.736932870372</v>
      </c>
      <c r="AE145" s="32">
        <f t="shared" si="60"/>
        <v>6.6697222223156132</v>
      </c>
      <c r="AF145">
        <v>162.02000000000001</v>
      </c>
      <c r="AG145">
        <v>118.18</v>
      </c>
      <c r="AH145" s="32">
        <f t="shared" si="61"/>
        <v>9.5025463440070492</v>
      </c>
      <c r="AI145" s="32">
        <f t="shared" si="62"/>
        <v>10.42082841961833</v>
      </c>
      <c r="AK145" s="50">
        <v>42982.742060185185</v>
      </c>
      <c r="AL145" s="32">
        <f t="shared" si="63"/>
        <v>6.7927777778240852</v>
      </c>
      <c r="AM145">
        <v>9.5399999999999991</v>
      </c>
      <c r="AN145">
        <v>21.56</v>
      </c>
      <c r="AO145" s="32">
        <f t="shared" si="64"/>
        <v>8.86170438900033E-2</v>
      </c>
      <c r="AP145" s="32">
        <f t="shared" si="65"/>
        <v>0.30109568489302185</v>
      </c>
      <c r="AT145" s="50"/>
      <c r="AU145" s="32"/>
      <c r="AX145" s="32"/>
      <c r="AY145" s="32"/>
      <c r="AZ145" s="50"/>
      <c r="BA145" s="50"/>
      <c r="BB145" s="32"/>
      <c r="BE145" s="32"/>
      <c r="BF145" s="32"/>
      <c r="BG145" s="50"/>
      <c r="BH145" s="50"/>
      <c r="BI145" s="32"/>
      <c r="BL145" s="32"/>
      <c r="BM145" s="32"/>
      <c r="BP145" s="50"/>
      <c r="BQ145" s="32"/>
      <c r="BT145" s="32"/>
      <c r="BU145" s="32"/>
      <c r="BW145" s="50"/>
      <c r="BX145" s="32"/>
      <c r="CA145" s="32"/>
      <c r="CB145" s="32"/>
      <c r="CD145" s="50"/>
      <c r="CE145" s="32"/>
      <c r="CH145" s="32"/>
      <c r="CI145" s="32"/>
    </row>
    <row r="146" spans="1:87" x14ac:dyDescent="0.2">
      <c r="A146" s="50">
        <v>42982.745185185187</v>
      </c>
      <c r="B146" s="32">
        <f t="shared" si="54"/>
        <v>6.8677777778939344</v>
      </c>
      <c r="C146">
        <v>77.989999999999995</v>
      </c>
      <c r="D146">
        <v>30.78</v>
      </c>
      <c r="E146" s="32">
        <f t="shared" si="48"/>
        <v>1.5134690735807335</v>
      </c>
      <c r="F146" s="32">
        <f t="shared" si="49"/>
        <v>0.56328094160507569</v>
      </c>
      <c r="H146" s="50">
        <v>42982.750300925924</v>
      </c>
      <c r="I146" s="32">
        <f t="shared" si="55"/>
        <v>6.9905555555596948</v>
      </c>
      <c r="J146">
        <v>12578.97</v>
      </c>
      <c r="K146">
        <v>12132.85</v>
      </c>
      <c r="L146" s="32">
        <f t="shared" si="50"/>
        <v>509.23166503495099</v>
      </c>
      <c r="M146" s="32">
        <f t="shared" si="51"/>
        <v>463.18550423233887</v>
      </c>
      <c r="O146" s="50">
        <v>42982.755983796298</v>
      </c>
      <c r="P146" s="32">
        <f t="shared" si="56"/>
        <v>7.1269444445497356</v>
      </c>
      <c r="Q146">
        <v>96.03</v>
      </c>
      <c r="R146">
        <v>111.71</v>
      </c>
      <c r="S146" s="32">
        <f t="shared" si="52"/>
        <v>1.3337992078356486</v>
      </c>
      <c r="T146" s="32">
        <f t="shared" si="53"/>
        <v>1.4631787638297558</v>
      </c>
      <c r="W146" s="50">
        <v>42982.747743055559</v>
      </c>
      <c r="X146" s="32">
        <f t="shared" si="57"/>
        <v>6.9291666668141261</v>
      </c>
      <c r="Y146">
        <v>12.53</v>
      </c>
      <c r="Z146">
        <v>7.79</v>
      </c>
      <c r="AA146" s="32">
        <f t="shared" si="58"/>
        <v>0.1512886089004829</v>
      </c>
      <c r="AB146" s="32">
        <f t="shared" si="59"/>
        <v>0.14140979976907253</v>
      </c>
      <c r="AD146" s="50">
        <v>42982.753425925926</v>
      </c>
      <c r="AE146" s="32">
        <f t="shared" si="60"/>
        <v>7.065555555629544</v>
      </c>
      <c r="AF146">
        <v>190.58</v>
      </c>
      <c r="AG146">
        <v>103.75</v>
      </c>
      <c r="AH146" s="32">
        <f t="shared" si="61"/>
        <v>11.177603272687714</v>
      </c>
      <c r="AI146" s="32">
        <f t="shared" si="62"/>
        <v>9.1484256941563853</v>
      </c>
      <c r="AK146" s="50">
        <v>42982.75854166667</v>
      </c>
      <c r="AL146" s="32">
        <f t="shared" si="63"/>
        <v>7.1883333334699273</v>
      </c>
      <c r="AM146">
        <v>11.04</v>
      </c>
      <c r="AN146">
        <v>32.76</v>
      </c>
      <c r="AO146" s="32">
        <f t="shared" si="64"/>
        <v>0.10255054135698494</v>
      </c>
      <c r="AP146" s="32">
        <f t="shared" si="65"/>
        <v>0.45750902769459162</v>
      </c>
      <c r="AT146" s="50"/>
      <c r="AU146" s="32"/>
      <c r="AX146" s="32"/>
      <c r="AY146" s="32"/>
      <c r="BA146" s="50"/>
      <c r="BB146" s="32"/>
      <c r="BE146" s="32"/>
      <c r="BF146" s="32"/>
      <c r="BH146" s="50"/>
      <c r="BI146" s="32"/>
      <c r="BL146" s="32"/>
      <c r="BM146" s="32"/>
      <c r="BP146" s="50"/>
      <c r="BQ146" s="32"/>
      <c r="BT146" s="32"/>
      <c r="BU146" s="32"/>
      <c r="BW146" s="50"/>
      <c r="BX146" s="32"/>
      <c r="CA146" s="32"/>
      <c r="CB146" s="32"/>
      <c r="CD146" s="50"/>
      <c r="CE146" s="32"/>
      <c r="CH146" s="32"/>
      <c r="CI146" s="32"/>
    </row>
    <row r="147" spans="1:87" x14ac:dyDescent="0.2">
      <c r="A147" s="50">
        <v>42982.761666666665</v>
      </c>
      <c r="B147" s="32">
        <f t="shared" si="54"/>
        <v>7.2633333333651535</v>
      </c>
      <c r="C147">
        <v>76.56</v>
      </c>
      <c r="D147">
        <v>34.979999999999997</v>
      </c>
      <c r="E147" s="32">
        <f t="shared" si="48"/>
        <v>1.4857185828098598</v>
      </c>
      <c r="F147" s="32">
        <f t="shared" si="49"/>
        <v>0.64014188880264922</v>
      </c>
      <c r="H147" s="50">
        <v>42982.766793981478</v>
      </c>
      <c r="I147" s="32">
        <f t="shared" si="55"/>
        <v>7.3863888888736255</v>
      </c>
      <c r="J147">
        <v>12414.58</v>
      </c>
      <c r="K147">
        <v>11657.24</v>
      </c>
      <c r="L147" s="32">
        <f t="shared" si="50"/>
        <v>502.57670096276581</v>
      </c>
      <c r="M147" s="32">
        <f t="shared" si="51"/>
        <v>445.02854542480867</v>
      </c>
      <c r="O147" s="50">
        <v>42982.772476851853</v>
      </c>
      <c r="P147" s="32">
        <f t="shared" si="56"/>
        <v>7.5227777778636664</v>
      </c>
      <c r="Q147">
        <v>100.56</v>
      </c>
      <c r="R147">
        <v>120.5</v>
      </c>
      <c r="S147" s="32">
        <f t="shared" si="52"/>
        <v>1.3967181957716632</v>
      </c>
      <c r="T147" s="32">
        <f t="shared" si="53"/>
        <v>1.5783102769804456</v>
      </c>
      <c r="W147" s="50">
        <v>42982.764236111114</v>
      </c>
      <c r="X147" s="32">
        <f t="shared" si="57"/>
        <v>7.3250000001280569</v>
      </c>
      <c r="Y147">
        <v>0</v>
      </c>
      <c r="Z147">
        <v>8.1999999999999993</v>
      </c>
      <c r="AA147" s="32">
        <f t="shared" si="58"/>
        <v>0</v>
      </c>
      <c r="AB147" s="32">
        <f t="shared" si="59"/>
        <v>0.14885242080955002</v>
      </c>
      <c r="AD147" s="50">
        <v>42982.769918981481</v>
      </c>
      <c r="AE147" s="32">
        <f t="shared" si="60"/>
        <v>7.4613888889434747</v>
      </c>
      <c r="AF147">
        <v>165.06</v>
      </c>
      <c r="AG147">
        <v>96.7</v>
      </c>
      <c r="AH147" s="32">
        <f t="shared" si="61"/>
        <v>9.6808437201691362</v>
      </c>
      <c r="AI147" s="32">
        <f t="shared" si="62"/>
        <v>8.526773634939012</v>
      </c>
      <c r="AK147" s="50">
        <v>42982.775034722225</v>
      </c>
      <c r="AL147" s="32">
        <f t="shared" si="63"/>
        <v>7.5841666667838581</v>
      </c>
      <c r="AM147">
        <v>28.04</v>
      </c>
      <c r="AN147">
        <v>46.49</v>
      </c>
      <c r="AO147" s="32">
        <f t="shared" si="64"/>
        <v>0.26046351264944367</v>
      </c>
      <c r="AP147" s="32">
        <f t="shared" si="65"/>
        <v>0.64925502739687324</v>
      </c>
      <c r="AT147" s="50"/>
      <c r="AU147" s="32"/>
      <c r="AX147" s="32"/>
      <c r="AY147" s="32"/>
      <c r="BA147" s="50"/>
      <c r="BB147" s="32"/>
      <c r="BE147" s="32"/>
      <c r="BF147" s="32"/>
      <c r="BH147" s="50"/>
      <c r="BI147" s="32"/>
      <c r="BL147" s="32"/>
      <c r="BM147" s="32"/>
      <c r="BP147" s="50"/>
      <c r="BQ147" s="32"/>
      <c r="BT147" s="32"/>
      <c r="BU147" s="32"/>
      <c r="BW147" s="50"/>
      <c r="BX147" s="32"/>
      <c r="CA147" s="32"/>
      <c r="CB147" s="32"/>
      <c r="CD147" s="50"/>
      <c r="CE147" s="32"/>
      <c r="CH147" s="32"/>
      <c r="CI147" s="32"/>
    </row>
    <row r="148" spans="1:87" x14ac:dyDescent="0.2">
      <c r="A148" s="50">
        <v>42982.77815972222</v>
      </c>
      <c r="B148" s="32">
        <f t="shared" si="54"/>
        <v>7.6591666666790843</v>
      </c>
      <c r="C148">
        <v>65.510000000000005</v>
      </c>
      <c r="D148">
        <v>28.7</v>
      </c>
      <c r="E148" s="32">
        <f t="shared" si="48"/>
        <v>1.2712829723076531</v>
      </c>
      <c r="F148" s="32">
        <f t="shared" si="49"/>
        <v>0.52521647251675341</v>
      </c>
      <c r="G148" s="50"/>
      <c r="H148" s="50">
        <v>42982.78328703704</v>
      </c>
      <c r="I148" s="32">
        <f t="shared" si="55"/>
        <v>7.7822222223621793</v>
      </c>
      <c r="J148">
        <v>12336.9</v>
      </c>
      <c r="K148">
        <v>11932.6</v>
      </c>
      <c r="L148" s="32">
        <f t="shared" si="50"/>
        <v>499.43199867474738</v>
      </c>
      <c r="M148" s="32">
        <f t="shared" si="51"/>
        <v>455.54073015019611</v>
      </c>
      <c r="N148" s="50"/>
      <c r="O148" s="50">
        <v>42982.788969907408</v>
      </c>
      <c r="P148" s="32">
        <f t="shared" si="56"/>
        <v>7.9186111111775972</v>
      </c>
      <c r="Q148">
        <v>125.11</v>
      </c>
      <c r="R148">
        <v>95.85</v>
      </c>
      <c r="S148" s="32">
        <f t="shared" si="52"/>
        <v>1.7377029979414558</v>
      </c>
      <c r="T148" s="32">
        <f t="shared" si="53"/>
        <v>1.2554443157558148</v>
      </c>
      <c r="W148" s="50">
        <v>42982.780729166669</v>
      </c>
      <c r="X148" s="32">
        <f t="shared" si="57"/>
        <v>7.7208333334419876</v>
      </c>
      <c r="Y148">
        <v>14.53</v>
      </c>
      <c r="Z148">
        <v>8.1999999999999993</v>
      </c>
      <c r="AA148" s="32">
        <f t="shared" si="58"/>
        <v>0.17543683059249932</v>
      </c>
      <c r="AB148" s="32">
        <f t="shared" si="59"/>
        <v>0.14885242080955002</v>
      </c>
      <c r="AD148" s="50">
        <v>42982.786400462966</v>
      </c>
      <c r="AE148" s="32">
        <f t="shared" si="60"/>
        <v>7.8569444445893168</v>
      </c>
      <c r="AF148">
        <v>182.61</v>
      </c>
      <c r="AG148">
        <v>126.99</v>
      </c>
      <c r="AH148" s="32">
        <f t="shared" si="61"/>
        <v>10.710159164789081</v>
      </c>
      <c r="AI148" s="32">
        <f t="shared" si="62"/>
        <v>11.197673049647415</v>
      </c>
      <c r="AK148" s="50">
        <v>42982.791527777779</v>
      </c>
      <c r="AL148" s="32">
        <f t="shared" si="63"/>
        <v>7.9800000000977889</v>
      </c>
      <c r="AM148">
        <v>11.03</v>
      </c>
      <c r="AN148">
        <v>34.14</v>
      </c>
      <c r="AO148" s="32">
        <f t="shared" si="64"/>
        <v>0.10245765137387174</v>
      </c>
      <c r="AP148" s="32">
        <f t="shared" si="65"/>
        <v>0.47678138600407083</v>
      </c>
      <c r="AT148" s="50"/>
      <c r="AU148" s="32"/>
      <c r="AX148" s="32"/>
      <c r="AY148" s="32"/>
      <c r="AZ148" s="50"/>
      <c r="BA148" s="50"/>
      <c r="BB148" s="32"/>
      <c r="BE148" s="32"/>
      <c r="BF148" s="32"/>
      <c r="BG148" s="50"/>
      <c r="BH148" s="50"/>
      <c r="BI148" s="32"/>
      <c r="BL148" s="32"/>
      <c r="BM148" s="32"/>
      <c r="BP148" s="50"/>
      <c r="BQ148" s="32"/>
      <c r="BT148" s="32"/>
      <c r="BU148" s="32"/>
      <c r="BW148" s="50"/>
      <c r="BX148" s="32"/>
      <c r="CA148" s="32"/>
      <c r="CB148" s="32"/>
      <c r="CD148" s="50"/>
      <c r="CE148" s="32"/>
      <c r="CH148" s="32"/>
      <c r="CI148" s="32"/>
    </row>
    <row r="149" spans="1:87" x14ac:dyDescent="0.2">
      <c r="A149" s="50">
        <v>42982.794652777775</v>
      </c>
      <c r="B149" s="32">
        <f t="shared" si="54"/>
        <v>8.0549999999930151</v>
      </c>
      <c r="C149">
        <v>90.5</v>
      </c>
      <c r="D149">
        <v>33.94</v>
      </c>
      <c r="E149" s="32">
        <f t="shared" si="48"/>
        <v>1.7562373529818744</v>
      </c>
      <c r="F149" s="32">
        <f t="shared" si="49"/>
        <v>0.62110965425848819</v>
      </c>
      <c r="H149" s="50">
        <v>42982.799780092595</v>
      </c>
      <c r="I149" s="32">
        <f t="shared" si="55"/>
        <v>8.1780555556761101</v>
      </c>
      <c r="J149">
        <v>12388.35</v>
      </c>
      <c r="K149">
        <v>12003.83</v>
      </c>
      <c r="L149" s="32">
        <f t="shared" si="50"/>
        <v>501.51483766442999</v>
      </c>
      <c r="M149" s="32">
        <f t="shared" si="51"/>
        <v>458.26001733057575</v>
      </c>
      <c r="O149" s="50">
        <v>42982.805451388886</v>
      </c>
      <c r="P149" s="32">
        <f t="shared" si="56"/>
        <v>8.3141666666488163</v>
      </c>
      <c r="Q149">
        <v>101.09</v>
      </c>
      <c r="R149">
        <v>103.8</v>
      </c>
      <c r="S149" s="32">
        <f t="shared" si="52"/>
        <v>1.4040795784661639</v>
      </c>
      <c r="T149" s="32">
        <f t="shared" si="53"/>
        <v>1.3595735000047322</v>
      </c>
      <c r="W149" s="50">
        <v>42982.797210648147</v>
      </c>
      <c r="X149" s="32">
        <f t="shared" si="57"/>
        <v>8.1163888889132068</v>
      </c>
      <c r="Y149">
        <v>6.53</v>
      </c>
      <c r="Z149">
        <v>9.31</v>
      </c>
      <c r="AA149" s="32">
        <f t="shared" si="58"/>
        <v>7.8843943824433632E-2</v>
      </c>
      <c r="AB149" s="32">
        <f t="shared" si="59"/>
        <v>0.16900195582157448</v>
      </c>
      <c r="AD149" s="50">
        <v>42982.802893518521</v>
      </c>
      <c r="AE149" s="32">
        <f t="shared" si="60"/>
        <v>8.2527777779032476</v>
      </c>
      <c r="AF149">
        <v>164.54</v>
      </c>
      <c r="AG149">
        <v>103.94</v>
      </c>
      <c r="AH149" s="32">
        <f t="shared" si="61"/>
        <v>9.6503454847729877</v>
      </c>
      <c r="AI149" s="32">
        <f t="shared" si="62"/>
        <v>9.1651794375962865</v>
      </c>
      <c r="AK149" s="50">
        <v>42982.808020833334</v>
      </c>
      <c r="AL149" s="32">
        <f t="shared" si="63"/>
        <v>8.3758333334117197</v>
      </c>
      <c r="AM149">
        <v>10.06</v>
      </c>
      <c r="AN149">
        <v>24.36</v>
      </c>
      <c r="AO149" s="32">
        <f t="shared" si="64"/>
        <v>9.3447323011890293E-2</v>
      </c>
      <c r="AP149" s="32">
        <f t="shared" si="65"/>
        <v>0.34019902059341434</v>
      </c>
      <c r="AT149" s="50"/>
      <c r="AU149" s="32"/>
      <c r="AX149" s="32"/>
      <c r="AY149" s="32"/>
      <c r="BA149" s="50"/>
      <c r="BB149" s="32"/>
      <c r="BE149" s="32"/>
      <c r="BF149" s="32"/>
      <c r="BH149" s="50"/>
      <c r="BI149" s="32"/>
      <c r="BL149" s="32"/>
      <c r="BM149" s="32"/>
      <c r="BP149" s="50"/>
      <c r="BQ149" s="32"/>
      <c r="BT149" s="32"/>
      <c r="BU149" s="32"/>
      <c r="BW149" s="50"/>
      <c r="BX149" s="32"/>
      <c r="CA149" s="32"/>
      <c r="CB149" s="32"/>
      <c r="CD149" s="50"/>
      <c r="CE149" s="32"/>
      <c r="CH149" s="32"/>
      <c r="CI149" s="32"/>
    </row>
    <row r="150" spans="1:87" x14ac:dyDescent="0.2">
      <c r="A150" s="50">
        <v>42982.811157407406</v>
      </c>
      <c r="B150" s="32">
        <f t="shared" si="54"/>
        <v>8.4511111111496575</v>
      </c>
      <c r="C150">
        <v>59.54</v>
      </c>
      <c r="D150">
        <v>37.08</v>
      </c>
      <c r="E150" s="32">
        <f t="shared" si="48"/>
        <v>1.1554295248236552</v>
      </c>
      <c r="F150" s="32">
        <f t="shared" si="49"/>
        <v>0.67857236240143615</v>
      </c>
      <c r="H150" s="50">
        <v>42982.81627314815</v>
      </c>
      <c r="I150" s="32">
        <f t="shared" si="55"/>
        <v>8.5738888889900409</v>
      </c>
      <c r="J150">
        <v>12441.75</v>
      </c>
      <c r="K150">
        <v>12083.3</v>
      </c>
      <c r="L150" s="32">
        <f t="shared" si="50"/>
        <v>503.67661807354665</v>
      </c>
      <c r="M150" s="32">
        <f t="shared" si="51"/>
        <v>461.29387598879237</v>
      </c>
      <c r="O150" s="50">
        <v>42982.821956018517</v>
      </c>
      <c r="P150" s="32">
        <f t="shared" si="56"/>
        <v>8.7102777778054588</v>
      </c>
      <c r="Q150">
        <v>96.56</v>
      </c>
      <c r="R150">
        <v>90.56</v>
      </c>
      <c r="S150" s="32">
        <f t="shared" si="52"/>
        <v>1.3411605905301494</v>
      </c>
      <c r="T150" s="32">
        <f t="shared" si="53"/>
        <v>1.1861558396958436</v>
      </c>
      <c r="W150" s="50">
        <v>42982.813715277778</v>
      </c>
      <c r="X150" s="32">
        <f t="shared" si="57"/>
        <v>8.5125000000698492</v>
      </c>
      <c r="Y150">
        <v>4.53</v>
      </c>
      <c r="Z150">
        <v>5.58</v>
      </c>
      <c r="AA150" s="32">
        <f t="shared" si="58"/>
        <v>5.4695722132417211E-2</v>
      </c>
      <c r="AB150" s="32">
        <f t="shared" si="59"/>
        <v>0.10129225708747429</v>
      </c>
      <c r="AD150" s="50">
        <v>42982.819398148145</v>
      </c>
      <c r="AE150" s="32">
        <f t="shared" si="60"/>
        <v>8.6488888888852671</v>
      </c>
      <c r="AF150">
        <v>158.53</v>
      </c>
      <c r="AG150">
        <v>114.44</v>
      </c>
      <c r="AH150" s="32">
        <f t="shared" si="61"/>
        <v>9.2978562641367564</v>
      </c>
      <c r="AI150" s="32">
        <f t="shared" si="62"/>
        <v>10.09104420664344</v>
      </c>
      <c r="AK150" s="50">
        <v>42982.824513888889</v>
      </c>
      <c r="AL150" s="32">
        <f t="shared" si="63"/>
        <v>8.7716666667256504</v>
      </c>
      <c r="AM150">
        <v>19.54</v>
      </c>
      <c r="AN150">
        <v>10.37</v>
      </c>
      <c r="AO150" s="32">
        <f t="shared" si="64"/>
        <v>0.18150702700321431</v>
      </c>
      <c r="AP150" s="32">
        <f t="shared" si="65"/>
        <v>0.1448219968618106</v>
      </c>
      <c r="AT150" s="50"/>
      <c r="AU150" s="32"/>
      <c r="AX150" s="32"/>
      <c r="AY150" s="32"/>
      <c r="BA150" s="50"/>
      <c r="BB150" s="32"/>
      <c r="BE150" s="32"/>
      <c r="BF150" s="32"/>
      <c r="BH150" s="50"/>
      <c r="BI150" s="32"/>
      <c r="BL150" s="32"/>
      <c r="BM150" s="32"/>
      <c r="BP150" s="50"/>
      <c r="BQ150" s="32"/>
      <c r="BT150" s="32"/>
      <c r="BU150" s="32"/>
      <c r="BW150" s="50"/>
      <c r="BX150" s="32"/>
      <c r="CA150" s="32"/>
      <c r="CB150" s="32"/>
      <c r="CD150" s="50"/>
      <c r="CE150" s="32"/>
      <c r="CH150" s="32"/>
      <c r="CI150" s="32"/>
    </row>
    <row r="151" spans="1:87" x14ac:dyDescent="0.2">
      <c r="A151" s="50">
        <v>42982.827662037038</v>
      </c>
      <c r="B151" s="32">
        <f t="shared" si="54"/>
        <v>8.8472222223063</v>
      </c>
      <c r="C151">
        <v>61.54</v>
      </c>
      <c r="D151">
        <v>36.03</v>
      </c>
      <c r="E151" s="32">
        <f t="shared" si="48"/>
        <v>1.1942414000276744</v>
      </c>
      <c r="F151" s="32">
        <f t="shared" si="49"/>
        <v>0.65935712560204274</v>
      </c>
      <c r="G151" s="50"/>
      <c r="H151" s="50">
        <v>42982.832777777781</v>
      </c>
      <c r="I151" s="32">
        <f t="shared" si="55"/>
        <v>8.9700000001466833</v>
      </c>
      <c r="J151">
        <v>12272.71</v>
      </c>
      <c r="K151">
        <v>11647.69</v>
      </c>
      <c r="L151" s="32">
        <f t="shared" si="50"/>
        <v>496.83340907809566</v>
      </c>
      <c r="M151" s="32">
        <f t="shared" si="51"/>
        <v>444.66396319017969</v>
      </c>
      <c r="N151" s="50"/>
      <c r="O151" s="50">
        <v>42982.838460648149</v>
      </c>
      <c r="P151" s="32">
        <f t="shared" si="56"/>
        <v>9.1063888889621012</v>
      </c>
      <c r="Q151">
        <v>112.56</v>
      </c>
      <c r="R151">
        <v>110.41</v>
      </c>
      <c r="S151" s="32">
        <f t="shared" si="52"/>
        <v>1.5633910114962055</v>
      </c>
      <c r="T151" s="32">
        <f t="shared" si="53"/>
        <v>1.4461513500532033</v>
      </c>
      <c r="W151" s="50">
        <v>42982.83021990741</v>
      </c>
      <c r="X151" s="32">
        <f t="shared" si="57"/>
        <v>8.9086111112264916</v>
      </c>
      <c r="Y151">
        <v>17.04</v>
      </c>
      <c r="Z151">
        <v>7.09</v>
      </c>
      <c r="AA151" s="32">
        <f t="shared" si="58"/>
        <v>0.20574284881597993</v>
      </c>
      <c r="AB151" s="32">
        <f t="shared" si="59"/>
        <v>0.12870288579752556</v>
      </c>
      <c r="AD151" s="50">
        <v>42982.835902777777</v>
      </c>
      <c r="AE151" s="32">
        <f t="shared" si="60"/>
        <v>9.0450000000419095</v>
      </c>
      <c r="AF151">
        <v>143.56</v>
      </c>
      <c r="AG151">
        <v>106.95</v>
      </c>
      <c r="AH151" s="32">
        <f t="shared" si="61"/>
        <v>8.4198589874438454</v>
      </c>
      <c r="AI151" s="32">
        <f t="shared" si="62"/>
        <v>9.4305940047231367</v>
      </c>
      <c r="AK151" s="50">
        <v>42982.84101851852</v>
      </c>
      <c r="AL151" s="32">
        <f t="shared" si="63"/>
        <v>9.1677777778822929</v>
      </c>
      <c r="AM151">
        <v>17.54</v>
      </c>
      <c r="AN151">
        <v>24.35</v>
      </c>
      <c r="AO151" s="32">
        <f t="shared" si="64"/>
        <v>0.1629290303805721</v>
      </c>
      <c r="AP151" s="32">
        <f t="shared" si="65"/>
        <v>0.34005936582305579</v>
      </c>
      <c r="AT151" s="50"/>
      <c r="AU151" s="32"/>
      <c r="AX151" s="32"/>
      <c r="AY151" s="32"/>
      <c r="AZ151" s="50"/>
      <c r="BA151" s="50"/>
      <c r="BB151" s="32"/>
      <c r="BE151" s="32"/>
      <c r="BF151" s="32"/>
      <c r="BG151" s="50"/>
      <c r="BH151" s="50"/>
      <c r="BI151" s="32"/>
      <c r="BL151" s="32"/>
      <c r="BM151" s="32"/>
      <c r="BP151" s="50"/>
      <c r="BQ151" s="32"/>
      <c r="BT151" s="32"/>
      <c r="BU151" s="32"/>
      <c r="BW151" s="50"/>
      <c r="BX151" s="32"/>
      <c r="CA151" s="32"/>
      <c r="CB151" s="32"/>
      <c r="CD151" s="50"/>
      <c r="CE151" s="32"/>
      <c r="CH151" s="32"/>
      <c r="CI151" s="32"/>
    </row>
    <row r="152" spans="1:87" x14ac:dyDescent="0.2">
      <c r="A152" s="50">
        <v>42982.844143518516</v>
      </c>
      <c r="B152" s="32">
        <f t="shared" si="54"/>
        <v>9.2427777777775191</v>
      </c>
      <c r="C152">
        <v>64.510000000000005</v>
      </c>
      <c r="D152">
        <v>33.729999999999997</v>
      </c>
      <c r="E152" s="32">
        <f t="shared" si="48"/>
        <v>1.2518770347056434</v>
      </c>
      <c r="F152" s="32">
        <f t="shared" si="49"/>
        <v>0.61726660689860946</v>
      </c>
      <c r="H152" s="50">
        <v>42982.849270833336</v>
      </c>
      <c r="I152" s="32">
        <f t="shared" si="55"/>
        <v>9.3658333334606141</v>
      </c>
      <c r="J152">
        <v>12312.59</v>
      </c>
      <c r="K152">
        <v>12082.96</v>
      </c>
      <c r="L152" s="32">
        <f t="shared" si="50"/>
        <v>498.44786231246979</v>
      </c>
      <c r="M152" s="32">
        <f t="shared" si="51"/>
        <v>461.28089609771661</v>
      </c>
      <c r="O152" s="50">
        <v>42982.854953703703</v>
      </c>
      <c r="P152" s="32">
        <f t="shared" si="56"/>
        <v>9.502222222276032</v>
      </c>
      <c r="Q152">
        <v>98.57</v>
      </c>
      <c r="R152">
        <v>113.09</v>
      </c>
      <c r="S152" s="32">
        <f t="shared" si="52"/>
        <v>1.3690782871640099</v>
      </c>
      <c r="T152" s="32">
        <f t="shared" si="53"/>
        <v>1.4812540184540963</v>
      </c>
      <c r="W152" s="50">
        <v>42982.846701388888</v>
      </c>
      <c r="X152" s="32">
        <f t="shared" si="57"/>
        <v>9.3041666666977108</v>
      </c>
      <c r="Y152">
        <v>8.5299999999999994</v>
      </c>
      <c r="Z152">
        <v>2.46</v>
      </c>
      <c r="AA152" s="32">
        <f t="shared" si="58"/>
        <v>0.10299216551645006</v>
      </c>
      <c r="AB152" s="32">
        <f t="shared" si="59"/>
        <v>4.4655726242865006E-2</v>
      </c>
      <c r="AD152" s="50">
        <v>42982.852395833332</v>
      </c>
      <c r="AE152" s="32">
        <f t="shared" si="60"/>
        <v>9.4408333333558403</v>
      </c>
      <c r="AF152">
        <v>164.51</v>
      </c>
      <c r="AG152">
        <v>133.24</v>
      </c>
      <c r="AH152" s="32">
        <f t="shared" si="61"/>
        <v>9.6485859711924409</v>
      </c>
      <c r="AI152" s="32">
        <f t="shared" si="62"/>
        <v>11.748783031223104</v>
      </c>
      <c r="AK152" s="50">
        <v>42982.857523148145</v>
      </c>
      <c r="AL152" s="32">
        <f t="shared" si="63"/>
        <v>9.5638888888643123</v>
      </c>
      <c r="AM152">
        <v>25.06</v>
      </c>
      <c r="AN152">
        <v>32.76</v>
      </c>
      <c r="AO152" s="32">
        <f t="shared" si="64"/>
        <v>0.2327822976817068</v>
      </c>
      <c r="AP152" s="32">
        <f t="shared" si="65"/>
        <v>0.45750902769459162</v>
      </c>
      <c r="AT152" s="50"/>
      <c r="AU152" s="32"/>
      <c r="AX152" s="32"/>
      <c r="AY152" s="32"/>
      <c r="BA152" s="50"/>
      <c r="BB152" s="32"/>
      <c r="BE152" s="32"/>
      <c r="BF152" s="32"/>
      <c r="BH152" s="50"/>
      <c r="BI152" s="32"/>
      <c r="BL152" s="32"/>
      <c r="BM152" s="32"/>
      <c r="BP152" s="50"/>
      <c r="BQ152" s="32"/>
      <c r="BT152" s="32"/>
      <c r="BU152" s="32"/>
      <c r="BW152" s="50"/>
      <c r="BX152" s="32"/>
      <c r="CA152" s="32"/>
      <c r="CB152" s="32"/>
      <c r="CD152" s="50"/>
      <c r="CE152" s="32"/>
      <c r="CH152" s="32"/>
      <c r="CI152" s="32"/>
    </row>
    <row r="153" spans="1:87" x14ac:dyDescent="0.2">
      <c r="A153" s="50">
        <v>42982.860648148147</v>
      </c>
      <c r="B153" s="32">
        <f t="shared" si="54"/>
        <v>9.6388888889341615</v>
      </c>
      <c r="C153">
        <v>80.5</v>
      </c>
      <c r="D153">
        <v>31.83</v>
      </c>
      <c r="E153" s="32">
        <f t="shared" si="48"/>
        <v>1.5621779769617778</v>
      </c>
      <c r="F153" s="32">
        <f t="shared" si="49"/>
        <v>0.58249617840446899</v>
      </c>
      <c r="H153" s="50">
        <v>42982.865763888891</v>
      </c>
      <c r="I153" s="32">
        <f t="shared" si="55"/>
        <v>9.7616666667745449</v>
      </c>
      <c r="J153">
        <v>12534.44</v>
      </c>
      <c r="K153">
        <v>11858.74</v>
      </c>
      <c r="L153" s="32">
        <f t="shared" si="50"/>
        <v>507.42896687731115</v>
      </c>
      <c r="M153" s="32">
        <f t="shared" si="51"/>
        <v>452.72103969473011</v>
      </c>
      <c r="O153" s="50">
        <v>42982.871446759258</v>
      </c>
      <c r="P153" s="32">
        <f t="shared" si="56"/>
        <v>9.8980555555899628</v>
      </c>
      <c r="Q153">
        <v>92.56</v>
      </c>
      <c r="R153">
        <v>106.44</v>
      </c>
      <c r="S153" s="32">
        <f t="shared" si="52"/>
        <v>1.2856029852886353</v>
      </c>
      <c r="T153" s="32">
        <f t="shared" si="53"/>
        <v>1.3941522479817314</v>
      </c>
      <c r="W153" s="50">
        <v>42982.863206018519</v>
      </c>
      <c r="X153" s="32">
        <f t="shared" si="57"/>
        <v>9.7002777778543532</v>
      </c>
      <c r="Y153">
        <v>11.53</v>
      </c>
      <c r="Z153">
        <v>5.98</v>
      </c>
      <c r="AA153" s="32">
        <f t="shared" si="58"/>
        <v>0.13921449805447469</v>
      </c>
      <c r="AB153" s="32">
        <f t="shared" si="59"/>
        <v>0.10855335078550113</v>
      </c>
      <c r="AD153" s="50">
        <v>42982.868888888886</v>
      </c>
      <c r="AE153" s="32">
        <f t="shared" si="60"/>
        <v>9.8366666666697711</v>
      </c>
      <c r="AF153">
        <v>166.1</v>
      </c>
      <c r="AG153">
        <v>109.46</v>
      </c>
      <c r="AH153" s="32">
        <f t="shared" si="61"/>
        <v>9.7418401909614278</v>
      </c>
      <c r="AI153" s="32">
        <f t="shared" si="62"/>
        <v>9.6519197733239324</v>
      </c>
      <c r="AK153" s="50">
        <v>42982.87400462963</v>
      </c>
      <c r="AL153" s="32">
        <f t="shared" si="63"/>
        <v>9.9594444445101544</v>
      </c>
      <c r="AM153">
        <v>10.53</v>
      </c>
      <c r="AN153">
        <v>32.74</v>
      </c>
      <c r="AO153" s="32">
        <f t="shared" si="64"/>
        <v>9.78131522182112E-2</v>
      </c>
      <c r="AP153" s="32">
        <f t="shared" si="65"/>
        <v>0.45722971815387459</v>
      </c>
      <c r="AT153" s="50"/>
      <c r="AU153" s="32"/>
      <c r="AX153" s="32"/>
      <c r="AY153" s="32"/>
      <c r="BA153" s="50"/>
      <c r="BB153" s="32"/>
      <c r="BE153" s="32"/>
      <c r="BF153" s="32"/>
      <c r="BH153" s="50"/>
      <c r="BI153" s="32"/>
      <c r="BL153" s="32"/>
      <c r="BM153" s="32"/>
      <c r="BP153" s="50"/>
      <c r="BQ153" s="32"/>
      <c r="BT153" s="32"/>
      <c r="BU153" s="32"/>
      <c r="BW153" s="50"/>
      <c r="BX153" s="32"/>
      <c r="CA153" s="32"/>
      <c r="CB153" s="32"/>
      <c r="CD153" s="50"/>
      <c r="CE153" s="32"/>
      <c r="CH153" s="32"/>
      <c r="CI153" s="32"/>
    </row>
    <row r="154" spans="1:87" x14ac:dyDescent="0.2">
      <c r="A154" s="50">
        <v>42982.877129629633</v>
      </c>
      <c r="B154" s="32">
        <f t="shared" si="54"/>
        <v>10.034444444580004</v>
      </c>
      <c r="C154">
        <v>65.02</v>
      </c>
      <c r="D154">
        <v>22.42</v>
      </c>
      <c r="E154" s="32">
        <f t="shared" si="48"/>
        <v>1.2617740628826681</v>
      </c>
      <c r="F154" s="32">
        <f t="shared" si="49"/>
        <v>0.4102910562308576</v>
      </c>
      <c r="H154" s="50">
        <v>42982.882256944446</v>
      </c>
      <c r="I154" s="32">
        <f t="shared" si="55"/>
        <v>10.157500000088476</v>
      </c>
      <c r="J154">
        <v>12297.31</v>
      </c>
      <c r="K154">
        <v>12002.21</v>
      </c>
      <c r="L154" s="32">
        <f t="shared" si="50"/>
        <v>497.82928544634046</v>
      </c>
      <c r="M154" s="32">
        <f t="shared" si="51"/>
        <v>458.19817196721453</v>
      </c>
      <c r="O154" s="50">
        <v>42982.887939814813</v>
      </c>
      <c r="P154" s="32">
        <f t="shared" si="56"/>
        <v>10.293888888903894</v>
      </c>
      <c r="Q154">
        <v>103.59</v>
      </c>
      <c r="R154">
        <v>99.82</v>
      </c>
      <c r="S154" s="32">
        <f t="shared" si="52"/>
        <v>1.4388030817421102</v>
      </c>
      <c r="T154" s="32">
        <f t="shared" si="53"/>
        <v>1.3074434178272867</v>
      </c>
      <c r="W154" s="50">
        <v>42982.879699074074</v>
      </c>
      <c r="X154" s="32">
        <f t="shared" si="57"/>
        <v>10.096111111168284</v>
      </c>
      <c r="Y154">
        <v>13.53</v>
      </c>
      <c r="Z154">
        <v>4.88</v>
      </c>
      <c r="AA154" s="32">
        <f t="shared" si="58"/>
        <v>0.16336271974649111</v>
      </c>
      <c r="AB154" s="32">
        <f t="shared" si="59"/>
        <v>8.8585343115927334E-2</v>
      </c>
      <c r="AD154" s="50">
        <v>42982.885370370372</v>
      </c>
      <c r="AE154" s="32">
        <f t="shared" si="60"/>
        <v>10.232222222315613</v>
      </c>
      <c r="AF154">
        <v>163.58000000000001</v>
      </c>
      <c r="AG154">
        <v>124.25</v>
      </c>
      <c r="AH154" s="32">
        <f t="shared" si="61"/>
        <v>9.5940410501954876</v>
      </c>
      <c r="AI154" s="32">
        <f t="shared" si="62"/>
        <v>10.956066433724635</v>
      </c>
      <c r="AK154" s="50">
        <v>42982.890497685185</v>
      </c>
      <c r="AL154" s="32">
        <f t="shared" si="63"/>
        <v>10.355277777824085</v>
      </c>
      <c r="AM154">
        <v>17.04</v>
      </c>
      <c r="AN154">
        <v>31.36</v>
      </c>
      <c r="AO154" s="32">
        <f t="shared" si="64"/>
        <v>0.15828453122491154</v>
      </c>
      <c r="AP154" s="32">
        <f t="shared" si="65"/>
        <v>0.43795735984439543</v>
      </c>
      <c r="AT154" s="50"/>
      <c r="AU154" s="32"/>
      <c r="AX154" s="32"/>
      <c r="AY154" s="32"/>
      <c r="BA154" s="50"/>
      <c r="BB154" s="32"/>
      <c r="BE154" s="32"/>
      <c r="BF154" s="32"/>
      <c r="BH154" s="50"/>
      <c r="BI154" s="32"/>
      <c r="BL154" s="32"/>
      <c r="BM154" s="32"/>
      <c r="BP154" s="50"/>
      <c r="BQ154" s="32"/>
      <c r="BT154" s="32"/>
      <c r="BU154" s="32"/>
      <c r="BW154" s="50"/>
      <c r="BX154" s="32"/>
      <c r="CA154" s="32"/>
      <c r="CB154" s="32"/>
      <c r="CD154" s="50"/>
      <c r="CE154" s="32"/>
      <c r="CH154" s="32"/>
      <c r="CI154" s="32"/>
    </row>
    <row r="155" spans="1:87" x14ac:dyDescent="0.2">
      <c r="A155" s="50">
        <v>42982.893634259257</v>
      </c>
      <c r="B155" s="32">
        <f t="shared" si="54"/>
        <v>10.430555555562023</v>
      </c>
      <c r="C155">
        <v>100.49</v>
      </c>
      <c r="D155">
        <v>33.74</v>
      </c>
      <c r="E155" s="32">
        <f t="shared" si="48"/>
        <v>1.9501026696259509</v>
      </c>
      <c r="F155" s="32">
        <f t="shared" si="49"/>
        <v>0.61744960915384195</v>
      </c>
      <c r="H155" s="50">
        <v>42982.898761574077</v>
      </c>
      <c r="I155" s="32">
        <f t="shared" si="55"/>
        <v>10.553611111245118</v>
      </c>
      <c r="J155">
        <v>12293.74</v>
      </c>
      <c r="K155">
        <v>12064.01</v>
      </c>
      <c r="L155" s="32">
        <f t="shared" si="50"/>
        <v>497.68476192460741</v>
      </c>
      <c r="M155" s="32">
        <f t="shared" si="51"/>
        <v>460.55745805099201</v>
      </c>
      <c r="O155" s="50">
        <v>42982.904432870368</v>
      </c>
      <c r="P155" s="32">
        <f t="shared" si="56"/>
        <v>10.689722222217824</v>
      </c>
      <c r="Q155">
        <v>82.62</v>
      </c>
      <c r="R155">
        <v>122.06</v>
      </c>
      <c r="S155" s="32">
        <f t="shared" si="52"/>
        <v>1.1475423362634729</v>
      </c>
      <c r="T155" s="32">
        <f t="shared" si="53"/>
        <v>1.5987431735123085</v>
      </c>
      <c r="W155" s="50">
        <v>42982.896192129629</v>
      </c>
      <c r="X155" s="32">
        <f t="shared" si="57"/>
        <v>10.491944444482215</v>
      </c>
      <c r="Y155">
        <v>7.53</v>
      </c>
      <c r="Z155">
        <v>9.31</v>
      </c>
      <c r="AA155" s="32">
        <f t="shared" si="58"/>
        <v>9.0918054670441853E-2</v>
      </c>
      <c r="AB155" s="32">
        <f t="shared" si="59"/>
        <v>0.16900195582157448</v>
      </c>
      <c r="AD155" s="50">
        <v>42982.901863425926</v>
      </c>
      <c r="AE155" s="32">
        <f t="shared" si="60"/>
        <v>10.628055555629544</v>
      </c>
      <c r="AF155">
        <v>167.57</v>
      </c>
      <c r="AG155">
        <v>88.15</v>
      </c>
      <c r="AH155" s="32">
        <f t="shared" si="61"/>
        <v>9.8280563564082275</v>
      </c>
      <c r="AI155" s="32">
        <f t="shared" si="62"/>
        <v>7.7728551801434742</v>
      </c>
      <c r="AK155" s="50">
        <v>42982.906990740739</v>
      </c>
      <c r="AL155" s="32">
        <f t="shared" si="63"/>
        <v>10.751111111138016</v>
      </c>
      <c r="AM155">
        <v>24.06</v>
      </c>
      <c r="AN155">
        <v>28.55</v>
      </c>
      <c r="AO155" s="32">
        <f t="shared" si="64"/>
        <v>0.22349329937038567</v>
      </c>
      <c r="AP155" s="32">
        <f t="shared" si="65"/>
        <v>0.39871436937364446</v>
      </c>
      <c r="AT155" s="50"/>
      <c r="AU155" s="32"/>
      <c r="AX155" s="32"/>
      <c r="AY155" s="32"/>
      <c r="BA155" s="50"/>
      <c r="BB155" s="32"/>
      <c r="BE155" s="32"/>
      <c r="BF155" s="32"/>
      <c r="BH155" s="50"/>
      <c r="BI155" s="32"/>
      <c r="BL155" s="32"/>
      <c r="BM155" s="32"/>
      <c r="BP155" s="50"/>
      <c r="BQ155" s="32"/>
      <c r="BT155" s="32"/>
      <c r="BU155" s="32"/>
      <c r="BW155" s="50"/>
      <c r="BX155" s="32"/>
      <c r="CA155" s="32"/>
      <c r="CB155" s="32"/>
      <c r="CD155" s="50"/>
      <c r="CE155" s="32"/>
      <c r="CH155" s="32"/>
      <c r="CI155" s="32"/>
    </row>
    <row r="156" spans="1:87" x14ac:dyDescent="0.2">
      <c r="A156" s="50">
        <v>42982.910115740742</v>
      </c>
      <c r="B156" s="32">
        <f t="shared" si="54"/>
        <v>10.826111111207865</v>
      </c>
      <c r="C156">
        <v>57.5</v>
      </c>
      <c r="D156">
        <v>32.880000000000003</v>
      </c>
      <c r="E156" s="32">
        <f t="shared" si="48"/>
        <v>1.1158414121155558</v>
      </c>
      <c r="F156" s="32">
        <f t="shared" si="49"/>
        <v>0.60171141520386251</v>
      </c>
      <c r="H156" s="50">
        <v>42982.915231481478</v>
      </c>
      <c r="I156" s="32">
        <f t="shared" si="55"/>
        <v>10.948888888873626</v>
      </c>
      <c r="J156">
        <v>12342.95</v>
      </c>
      <c r="K156">
        <v>12115.85</v>
      </c>
      <c r="L156" s="32">
        <f t="shared" si="50"/>
        <v>499.67691948888887</v>
      </c>
      <c r="M156" s="32">
        <f t="shared" si="51"/>
        <v>462.53650967854895</v>
      </c>
      <c r="O156" s="50">
        <v>42982.920914351853</v>
      </c>
      <c r="P156" s="32">
        <f t="shared" si="56"/>
        <v>11.085277777863666</v>
      </c>
      <c r="Q156">
        <v>76.56</v>
      </c>
      <c r="R156">
        <v>102.23</v>
      </c>
      <c r="S156" s="32">
        <f t="shared" si="52"/>
        <v>1.0633725643225789</v>
      </c>
      <c r="T156" s="32">
        <f t="shared" si="53"/>
        <v>1.3390096233668958</v>
      </c>
      <c r="W156" s="50">
        <v>42982.912673611114</v>
      </c>
      <c r="X156" s="32">
        <f t="shared" si="57"/>
        <v>10.887500000128057</v>
      </c>
      <c r="Y156">
        <v>4.53</v>
      </c>
      <c r="Z156">
        <v>0</v>
      </c>
      <c r="AA156" s="32">
        <f t="shared" si="58"/>
        <v>5.4695722132417211E-2</v>
      </c>
      <c r="AB156" s="32">
        <f t="shared" si="59"/>
        <v>0</v>
      </c>
      <c r="AD156" s="50">
        <v>42982.918356481481</v>
      </c>
      <c r="AE156" s="32">
        <f t="shared" si="60"/>
        <v>11.023888888943475</v>
      </c>
      <c r="AF156">
        <v>178.58</v>
      </c>
      <c r="AG156">
        <v>98.19</v>
      </c>
      <c r="AH156" s="32">
        <f t="shared" si="61"/>
        <v>10.473797840468947</v>
      </c>
      <c r="AI156" s="32">
        <f t="shared" si="62"/>
        <v>8.658158254546656</v>
      </c>
      <c r="AK156" s="50">
        <v>42982.923472222225</v>
      </c>
      <c r="AL156" s="32">
        <f t="shared" si="63"/>
        <v>11.146666666783858</v>
      </c>
      <c r="AM156">
        <v>24.56</v>
      </c>
      <c r="AN156">
        <v>27.15</v>
      </c>
      <c r="AO156" s="32">
        <f t="shared" si="64"/>
        <v>0.22813779852604624</v>
      </c>
      <c r="AP156" s="32">
        <f t="shared" si="65"/>
        <v>0.37916270152344822</v>
      </c>
      <c r="AT156" s="50"/>
      <c r="AU156" s="32"/>
      <c r="AX156" s="32"/>
      <c r="AY156" s="32"/>
      <c r="BA156" s="50"/>
      <c r="BB156" s="32"/>
      <c r="BE156" s="32"/>
      <c r="BF156" s="32"/>
      <c r="BH156" s="50"/>
      <c r="BI156" s="32"/>
      <c r="BL156" s="32"/>
      <c r="BM156" s="32"/>
      <c r="BP156" s="50"/>
      <c r="BQ156" s="32"/>
      <c r="BT156" s="32"/>
      <c r="BU156" s="32"/>
      <c r="BW156" s="50"/>
      <c r="BX156" s="32"/>
      <c r="CA156" s="32"/>
      <c r="CB156" s="32"/>
      <c r="CD156" s="50"/>
      <c r="CE156" s="32"/>
      <c r="CH156" s="32"/>
      <c r="CI156" s="32"/>
    </row>
    <row r="157" spans="1:87" x14ac:dyDescent="0.2">
      <c r="A157" s="50">
        <v>42982.926608796297</v>
      </c>
      <c r="B157" s="32">
        <f t="shared" si="54"/>
        <v>11.221944444521796</v>
      </c>
      <c r="C157">
        <v>88.01</v>
      </c>
      <c r="D157">
        <v>37.93</v>
      </c>
      <c r="E157" s="32">
        <f t="shared" si="48"/>
        <v>1.7079165683528705</v>
      </c>
      <c r="F157" s="32">
        <f t="shared" si="49"/>
        <v>0.69412755409618321</v>
      </c>
      <c r="H157" s="50">
        <v>42982.93172453704</v>
      </c>
      <c r="I157" s="32">
        <f t="shared" si="55"/>
        <v>11.344722222362179</v>
      </c>
      <c r="J157">
        <v>12159.46</v>
      </c>
      <c r="K157">
        <v>11885.22</v>
      </c>
      <c r="L157" s="32">
        <f t="shared" si="50"/>
        <v>492.24873433404207</v>
      </c>
      <c r="M157" s="32">
        <f t="shared" si="51"/>
        <v>453.73194415263339</v>
      </c>
      <c r="O157" s="50">
        <v>42982.937407407408</v>
      </c>
      <c r="P157" s="32">
        <f t="shared" si="56"/>
        <v>11.481111111177597</v>
      </c>
      <c r="Q157">
        <v>84.58</v>
      </c>
      <c r="R157">
        <v>95.85</v>
      </c>
      <c r="S157" s="32">
        <f t="shared" si="52"/>
        <v>1.1747655628318145</v>
      </c>
      <c r="T157" s="32">
        <f t="shared" si="53"/>
        <v>1.2554443157558148</v>
      </c>
      <c r="W157" s="50">
        <v>42982.929166666669</v>
      </c>
      <c r="X157" s="32">
        <f t="shared" si="57"/>
        <v>11.283333333441988</v>
      </c>
      <c r="Y157">
        <v>4.05</v>
      </c>
      <c r="Z157">
        <v>3.77</v>
      </c>
      <c r="AA157" s="32">
        <f t="shared" si="58"/>
        <v>4.8900148926333258E-2</v>
      </c>
      <c r="AB157" s="32">
        <f t="shared" si="59"/>
        <v>6.8435808103902887E-2</v>
      </c>
      <c r="AD157" s="50">
        <v>42982.934849537036</v>
      </c>
      <c r="AE157" s="32">
        <f t="shared" si="60"/>
        <v>11.419722222257406</v>
      </c>
      <c r="AF157">
        <v>187.04</v>
      </c>
      <c r="AG157">
        <v>93.18</v>
      </c>
      <c r="AH157" s="32">
        <f t="shared" si="61"/>
        <v>10.969980670183176</v>
      </c>
      <c r="AI157" s="32">
        <f t="shared" si="62"/>
        <v>8.216388493315586</v>
      </c>
      <c r="AK157" s="50">
        <v>42982.939965277779</v>
      </c>
      <c r="AL157" s="32">
        <f t="shared" si="63"/>
        <v>11.542500000097789</v>
      </c>
      <c r="AM157">
        <v>17.53</v>
      </c>
      <c r="AN157">
        <v>27.15</v>
      </c>
      <c r="AO157" s="32">
        <f t="shared" si="64"/>
        <v>0.16283614039745892</v>
      </c>
      <c r="AP157" s="32">
        <f t="shared" si="65"/>
        <v>0.37916270152344822</v>
      </c>
      <c r="AT157" s="50"/>
      <c r="AU157" s="32"/>
      <c r="AX157" s="32"/>
      <c r="AY157" s="32"/>
      <c r="BA157" s="50"/>
      <c r="BB157" s="32"/>
      <c r="BE157" s="32"/>
      <c r="BF157" s="32"/>
      <c r="BH157" s="50"/>
      <c r="BI157" s="32"/>
      <c r="BL157" s="32"/>
      <c r="BM157" s="32"/>
      <c r="BP157" s="50"/>
      <c r="BQ157" s="32"/>
      <c r="BT157" s="32"/>
      <c r="BU157" s="32"/>
      <c r="BW157" s="50"/>
      <c r="BX157" s="32"/>
      <c r="CA157" s="32"/>
      <c r="CB157" s="32"/>
      <c r="CD157" s="50"/>
      <c r="CE157" s="32"/>
      <c r="CH157" s="32"/>
      <c r="CI157" s="32"/>
    </row>
    <row r="158" spans="1:87" x14ac:dyDescent="0.2">
      <c r="A158" s="50">
        <v>42982.943101851852</v>
      </c>
      <c r="B158" s="32">
        <f t="shared" si="54"/>
        <v>11.617777777835727</v>
      </c>
      <c r="C158">
        <v>64.5</v>
      </c>
      <c r="D158">
        <v>36.03</v>
      </c>
      <c r="E158" s="32">
        <f t="shared" si="48"/>
        <v>1.2516829753296232</v>
      </c>
      <c r="F158" s="32">
        <f t="shared" si="49"/>
        <v>0.65935712560204274</v>
      </c>
      <c r="H158" s="50">
        <v>42982.948217592595</v>
      </c>
      <c r="I158" s="32">
        <f t="shared" si="55"/>
        <v>11.74055555567611</v>
      </c>
      <c r="J158">
        <v>12428.88</v>
      </c>
      <c r="K158">
        <v>11906.56</v>
      </c>
      <c r="L158" s="32">
        <f t="shared" si="50"/>
        <v>503.15560470528197</v>
      </c>
      <c r="M158" s="32">
        <f t="shared" si="51"/>
        <v>454.54662319839088</v>
      </c>
      <c r="O158" s="50">
        <v>42982.953900462962</v>
      </c>
      <c r="P158" s="32">
        <f t="shared" si="56"/>
        <v>11.876944444491528</v>
      </c>
      <c r="Q158">
        <v>89.56</v>
      </c>
      <c r="R158">
        <v>99.83</v>
      </c>
      <c r="S158" s="32">
        <f t="shared" si="52"/>
        <v>1.2439347813574997</v>
      </c>
      <c r="T158" s="32">
        <f t="shared" si="53"/>
        <v>1.3075743979332606</v>
      </c>
      <c r="W158" s="50">
        <v>42982.945659722223</v>
      </c>
      <c r="X158" s="32">
        <f t="shared" si="57"/>
        <v>11.679166666755918</v>
      </c>
      <c r="Y158">
        <v>0</v>
      </c>
      <c r="Z158">
        <v>2.66</v>
      </c>
      <c r="AA158" s="32">
        <f t="shared" si="58"/>
        <v>0</v>
      </c>
      <c r="AB158" s="32">
        <f t="shared" si="59"/>
        <v>4.8286273091878426E-2</v>
      </c>
      <c r="AD158" s="50">
        <v>42982.951342592591</v>
      </c>
      <c r="AE158" s="32">
        <f t="shared" si="60"/>
        <v>11.815555555571336</v>
      </c>
      <c r="AF158">
        <v>160.56</v>
      </c>
      <c r="AG158">
        <v>122.96</v>
      </c>
      <c r="AH158" s="32">
        <f t="shared" si="61"/>
        <v>9.4169166830870967</v>
      </c>
      <c r="AI158" s="32">
        <f t="shared" si="62"/>
        <v>10.842317333527413</v>
      </c>
      <c r="AK158" s="50">
        <v>42982.956458333334</v>
      </c>
      <c r="AL158" s="32">
        <f t="shared" si="63"/>
        <v>11.93833333341172</v>
      </c>
      <c r="AM158">
        <v>11.56</v>
      </c>
      <c r="AN158">
        <v>38.340000000000003</v>
      </c>
      <c r="AO158" s="32">
        <f t="shared" si="64"/>
        <v>0.10738082047887193</v>
      </c>
      <c r="AP158" s="32">
        <f t="shared" si="65"/>
        <v>0.53543638955465955</v>
      </c>
      <c r="AT158" s="50"/>
      <c r="AU158" s="32"/>
      <c r="AX158" s="32"/>
      <c r="AY158" s="32"/>
      <c r="BA158" s="50"/>
      <c r="BB158" s="32"/>
      <c r="BE158" s="32"/>
      <c r="BF158" s="32"/>
      <c r="BH158" s="50"/>
      <c r="BI158" s="32"/>
      <c r="BL158" s="32"/>
      <c r="BM158" s="32"/>
      <c r="BP158" s="50"/>
      <c r="BQ158" s="32"/>
      <c r="BT158" s="32"/>
      <c r="BU158" s="32"/>
      <c r="BW158" s="50"/>
      <c r="BX158" s="32"/>
      <c r="CA158" s="32"/>
      <c r="CB158" s="32"/>
      <c r="CD158" s="50"/>
      <c r="CE158" s="32"/>
      <c r="CH158" s="32"/>
      <c r="CI158" s="32"/>
    </row>
    <row r="159" spans="1:87" x14ac:dyDescent="0.2">
      <c r="A159" s="50">
        <v>42982.959618055553</v>
      </c>
      <c r="B159" s="32">
        <f t="shared" si="54"/>
        <v>12.014166666660458</v>
      </c>
      <c r="C159">
        <v>66.53</v>
      </c>
      <c r="D159">
        <v>29.74</v>
      </c>
      <c r="E159" s="32">
        <f t="shared" si="48"/>
        <v>1.2910770286617028</v>
      </c>
      <c r="F159" s="32">
        <f t="shared" si="49"/>
        <v>0.54424870706091455</v>
      </c>
      <c r="H159" s="50">
        <v>42982.964733796296</v>
      </c>
      <c r="I159" s="32">
        <f t="shared" si="55"/>
        <v>12.136944444500841</v>
      </c>
      <c r="J159">
        <v>12325.33</v>
      </c>
      <c r="K159">
        <v>11785.57</v>
      </c>
      <c r="L159" s="32">
        <f t="shared" si="50"/>
        <v>498.96361291943879</v>
      </c>
      <c r="M159" s="32">
        <f t="shared" si="51"/>
        <v>449.92769078291792</v>
      </c>
      <c r="O159" s="50">
        <v>42982.970416666663</v>
      </c>
      <c r="P159" s="32">
        <f t="shared" si="56"/>
        <v>12.273333333316259</v>
      </c>
      <c r="Q159">
        <v>74.05</v>
      </c>
      <c r="R159">
        <v>94.29</v>
      </c>
      <c r="S159" s="32">
        <f t="shared" si="52"/>
        <v>1.0285101670335288</v>
      </c>
      <c r="T159" s="32">
        <f t="shared" si="53"/>
        <v>1.2350114192239521</v>
      </c>
      <c r="W159" s="50">
        <v>42982.962175925924</v>
      </c>
      <c r="X159" s="32">
        <f t="shared" si="57"/>
        <v>12.07555555558065</v>
      </c>
      <c r="Y159">
        <v>15.53</v>
      </c>
      <c r="Z159">
        <v>4.45</v>
      </c>
      <c r="AA159" s="32">
        <f t="shared" si="58"/>
        <v>0.18751094143850755</v>
      </c>
      <c r="AB159" s="32">
        <f t="shared" si="59"/>
        <v>8.0779667390548496E-2</v>
      </c>
      <c r="AD159" s="50">
        <v>42982.967858796299</v>
      </c>
      <c r="AE159" s="32">
        <f t="shared" si="60"/>
        <v>12.21194444457069</v>
      </c>
      <c r="AF159">
        <v>178.04</v>
      </c>
      <c r="AG159">
        <v>96.9</v>
      </c>
      <c r="AH159" s="32">
        <f t="shared" si="61"/>
        <v>10.442126596019101</v>
      </c>
      <c r="AI159" s="32">
        <f t="shared" si="62"/>
        <v>8.5444091543494345</v>
      </c>
      <c r="AK159" s="50">
        <v>42982.972974537035</v>
      </c>
      <c r="AL159" s="32">
        <f t="shared" si="63"/>
        <v>12.334722222236451</v>
      </c>
      <c r="AM159">
        <v>15.53</v>
      </c>
      <c r="AN159">
        <v>29.95</v>
      </c>
      <c r="AO159" s="32">
        <f t="shared" si="64"/>
        <v>0.14425814377481672</v>
      </c>
      <c r="AP159" s="32">
        <f t="shared" si="65"/>
        <v>0.41826603722384065</v>
      </c>
      <c r="AT159" s="50"/>
      <c r="AU159" s="32"/>
      <c r="AX159" s="32"/>
      <c r="AY159" s="32"/>
      <c r="BA159" s="50"/>
      <c r="BB159" s="32"/>
      <c r="BE159" s="32"/>
      <c r="BF159" s="32"/>
      <c r="BH159" s="50"/>
      <c r="BI159" s="32"/>
      <c r="BL159" s="32"/>
      <c r="BM159" s="32"/>
      <c r="BP159" s="50"/>
      <c r="BQ159" s="32"/>
      <c r="BT159" s="32"/>
      <c r="BU159" s="32"/>
      <c r="BW159" s="50"/>
      <c r="BX159" s="32"/>
      <c r="CA159" s="32"/>
      <c r="CB159" s="32"/>
      <c r="CD159" s="50"/>
      <c r="CE159" s="32"/>
      <c r="CH159" s="32"/>
      <c r="CI159" s="32"/>
    </row>
    <row r="160" spans="1:87" x14ac:dyDescent="0.2">
      <c r="A160" s="50">
        <v>42982.976099537038</v>
      </c>
      <c r="B160" s="32">
        <f t="shared" si="54"/>
        <v>12.4097222223063</v>
      </c>
      <c r="C160">
        <v>77.47</v>
      </c>
      <c r="D160">
        <v>20.309999999999999</v>
      </c>
      <c r="E160" s="32">
        <f t="shared" si="48"/>
        <v>1.5033779860276886</v>
      </c>
      <c r="F160" s="32">
        <f t="shared" si="49"/>
        <v>0.3716775803768384</v>
      </c>
      <c r="H160" s="50">
        <v>42982.981226851851</v>
      </c>
      <c r="I160" s="32">
        <f t="shared" si="55"/>
        <v>12.532777777814772</v>
      </c>
      <c r="J160">
        <v>12392</v>
      </c>
      <c r="K160">
        <v>11923.72</v>
      </c>
      <c r="L160" s="32">
        <f t="shared" si="50"/>
        <v>501.66259980849878</v>
      </c>
      <c r="M160" s="32">
        <f t="shared" si="51"/>
        <v>455.20172593621641</v>
      </c>
      <c r="O160" s="50">
        <v>42982.986909722225</v>
      </c>
      <c r="P160" s="32">
        <f t="shared" si="56"/>
        <v>12.669166666804813</v>
      </c>
      <c r="Q160">
        <v>113.11</v>
      </c>
      <c r="R160">
        <v>86.07</v>
      </c>
      <c r="S160" s="32">
        <f t="shared" si="52"/>
        <v>1.5710301822169137</v>
      </c>
      <c r="T160" s="32">
        <f t="shared" si="53"/>
        <v>1.1273457721137505</v>
      </c>
      <c r="W160" s="50">
        <v>42982.978668981479</v>
      </c>
      <c r="X160" s="32">
        <f t="shared" si="57"/>
        <v>12.47138888889458</v>
      </c>
      <c r="Y160">
        <v>4.53</v>
      </c>
      <c r="Z160">
        <v>12.63</v>
      </c>
      <c r="AA160" s="32">
        <f t="shared" si="58"/>
        <v>5.4695722132417211E-2</v>
      </c>
      <c r="AB160" s="32">
        <f t="shared" si="59"/>
        <v>0.22926903351519717</v>
      </c>
      <c r="AD160" s="50">
        <v>42982.984340277777</v>
      </c>
      <c r="AE160" s="32">
        <f t="shared" si="60"/>
        <v>12.60750000004191</v>
      </c>
      <c r="AF160">
        <v>140.09</v>
      </c>
      <c r="AG160">
        <v>106.95</v>
      </c>
      <c r="AH160" s="32">
        <f t="shared" si="61"/>
        <v>8.2163419166272522</v>
      </c>
      <c r="AI160" s="32">
        <f t="shared" si="62"/>
        <v>9.4305940047231367</v>
      </c>
      <c r="AK160" s="50">
        <v>42982.98946759259</v>
      </c>
      <c r="AL160" s="32">
        <f t="shared" si="63"/>
        <v>12.730555555550382</v>
      </c>
      <c r="AM160">
        <v>16.059999999999999</v>
      </c>
      <c r="AN160">
        <v>20.16</v>
      </c>
      <c r="AO160" s="32">
        <f t="shared" si="64"/>
        <v>0.14918131287981687</v>
      </c>
      <c r="AP160" s="32">
        <f t="shared" si="65"/>
        <v>0.28154401704282567</v>
      </c>
      <c r="AT160" s="50"/>
      <c r="AU160" s="32"/>
      <c r="AX160" s="32"/>
      <c r="AY160" s="32"/>
      <c r="BA160" s="50"/>
      <c r="BB160" s="32"/>
      <c r="BE160" s="32"/>
      <c r="BF160" s="32"/>
      <c r="BH160" s="50"/>
      <c r="BI160" s="32"/>
      <c r="BL160" s="32"/>
      <c r="BM160" s="32"/>
      <c r="BP160" s="50"/>
      <c r="BQ160" s="32"/>
      <c r="BT160" s="32"/>
      <c r="BU160" s="32"/>
      <c r="BW160" s="50"/>
      <c r="BX160" s="32"/>
      <c r="CA160" s="32"/>
      <c r="CB160" s="32"/>
      <c r="CD160" s="50"/>
      <c r="CE160" s="32"/>
      <c r="CH160" s="32"/>
      <c r="CI160" s="32"/>
    </row>
    <row r="161" spans="1:87" x14ac:dyDescent="0.2">
      <c r="A161" s="50">
        <v>42982.992592592593</v>
      </c>
      <c r="B161" s="32">
        <f t="shared" si="54"/>
        <v>12.805555555620231</v>
      </c>
      <c r="C161">
        <v>57.02</v>
      </c>
      <c r="D161">
        <v>31.25</v>
      </c>
      <c r="E161" s="32">
        <f t="shared" si="48"/>
        <v>1.1065265620665909</v>
      </c>
      <c r="F161" s="32">
        <f t="shared" si="49"/>
        <v>0.57188204760099459</v>
      </c>
      <c r="H161" s="50">
        <v>42982.997719907406</v>
      </c>
      <c r="I161" s="32">
        <f t="shared" si="55"/>
        <v>12.928611111128703</v>
      </c>
      <c r="J161">
        <v>12365.33</v>
      </c>
      <c r="K161">
        <v>11576.86</v>
      </c>
      <c r="L161" s="32">
        <f t="shared" si="50"/>
        <v>500.58292408731643</v>
      </c>
      <c r="M161" s="32">
        <f t="shared" si="51"/>
        <v>441.95994646988913</v>
      </c>
      <c r="O161" s="50">
        <v>42983.00340277778</v>
      </c>
      <c r="P161" s="32">
        <f t="shared" si="56"/>
        <v>13.065000000118744</v>
      </c>
      <c r="Q161">
        <v>84.07</v>
      </c>
      <c r="R161">
        <v>96.69</v>
      </c>
      <c r="S161" s="32">
        <f t="shared" si="52"/>
        <v>1.1676819681635215</v>
      </c>
      <c r="T161" s="32">
        <f t="shared" si="53"/>
        <v>1.2664466446575875</v>
      </c>
      <c r="W161" s="50">
        <v>42982.995150462964</v>
      </c>
      <c r="X161" s="32">
        <f t="shared" si="57"/>
        <v>12.866944444540422</v>
      </c>
      <c r="Y161">
        <v>3.03</v>
      </c>
      <c r="Z161">
        <v>5.98</v>
      </c>
      <c r="AA161" s="32">
        <f t="shared" si="58"/>
        <v>3.6584555863404887E-2</v>
      </c>
      <c r="AB161" s="32">
        <f t="shared" si="59"/>
        <v>0.10855335078550113</v>
      </c>
      <c r="AD161" s="50">
        <v>42983.000844907408</v>
      </c>
      <c r="AE161" s="32">
        <f t="shared" si="60"/>
        <v>13.003611111198552</v>
      </c>
      <c r="AF161">
        <v>151.07</v>
      </c>
      <c r="AG161">
        <v>105.72</v>
      </c>
      <c r="AH161" s="32">
        <f t="shared" si="61"/>
        <v>8.8603238871074232</v>
      </c>
      <c r="AI161" s="32">
        <f t="shared" si="62"/>
        <v>9.3221355603490412</v>
      </c>
      <c r="AK161" s="50">
        <v>42983.005972222221</v>
      </c>
      <c r="AL161" s="32">
        <f t="shared" si="63"/>
        <v>13.126666666707024</v>
      </c>
      <c r="AM161">
        <v>16.559999999999999</v>
      </c>
      <c r="AN161">
        <v>25.75</v>
      </c>
      <c r="AO161" s="32">
        <f t="shared" si="64"/>
        <v>0.15382581203547743</v>
      </c>
      <c r="AP161" s="32">
        <f t="shared" si="65"/>
        <v>0.35961103367325203</v>
      </c>
      <c r="AT161" s="50"/>
      <c r="AU161" s="32"/>
      <c r="AX161" s="32"/>
      <c r="AY161" s="32"/>
      <c r="BA161" s="50"/>
      <c r="BB161" s="32"/>
      <c r="BE161" s="32"/>
      <c r="BF161" s="32"/>
      <c r="BH161" s="50"/>
      <c r="BI161" s="32"/>
      <c r="BL161" s="32"/>
      <c r="BM161" s="32"/>
      <c r="BP161" s="50"/>
      <c r="BQ161" s="32"/>
      <c r="BT161" s="32"/>
      <c r="BU161" s="32"/>
      <c r="BW161" s="50"/>
      <c r="BX161" s="32"/>
      <c r="CA161" s="32"/>
      <c r="CB161" s="32"/>
      <c r="CD161" s="50"/>
      <c r="CE161" s="32"/>
      <c r="CH161" s="32"/>
      <c r="CI161" s="32"/>
    </row>
    <row r="162" spans="1:87" x14ac:dyDescent="0.2">
      <c r="A162" s="50">
        <v>42983.009097222224</v>
      </c>
      <c r="B162" s="32">
        <f t="shared" si="54"/>
        <v>13.201666666776873</v>
      </c>
      <c r="C162">
        <v>77.58</v>
      </c>
      <c r="D162">
        <v>26.61</v>
      </c>
      <c r="E162" s="32">
        <f t="shared" si="48"/>
        <v>1.5055126391639098</v>
      </c>
      <c r="F162" s="32">
        <f t="shared" si="49"/>
        <v>0.48696900117319891</v>
      </c>
      <c r="H162" s="50">
        <v>42983.014224537037</v>
      </c>
      <c r="I162" s="32">
        <f t="shared" si="55"/>
        <v>13.324722222285345</v>
      </c>
      <c r="J162">
        <v>12351.85</v>
      </c>
      <c r="K162">
        <v>11863.03</v>
      </c>
      <c r="L162" s="32">
        <f t="shared" si="50"/>
        <v>500.03721622374167</v>
      </c>
      <c r="M162" s="32">
        <f t="shared" si="51"/>
        <v>452.88481537918653</v>
      </c>
      <c r="O162" s="50">
        <v>42983.019895833335</v>
      </c>
      <c r="P162" s="32">
        <f t="shared" si="56"/>
        <v>13.460833333432674</v>
      </c>
      <c r="Q162">
        <v>97.59</v>
      </c>
      <c r="R162">
        <v>83.94</v>
      </c>
      <c r="S162" s="32">
        <f t="shared" si="52"/>
        <v>1.3554666738798393</v>
      </c>
      <c r="T162" s="32">
        <f t="shared" si="53"/>
        <v>1.0994470095413991</v>
      </c>
      <c r="W162" s="50">
        <v>42983.011655092596</v>
      </c>
      <c r="X162" s="32">
        <f t="shared" si="57"/>
        <v>13.263055555697065</v>
      </c>
      <c r="Y162">
        <v>7.03</v>
      </c>
      <c r="Z162">
        <v>3.77</v>
      </c>
      <c r="AA162" s="32">
        <f t="shared" si="58"/>
        <v>8.4880999247437736E-2</v>
      </c>
      <c r="AB162" s="32">
        <f t="shared" si="59"/>
        <v>6.8435808103902887E-2</v>
      </c>
      <c r="AD162" s="50">
        <v>42983.017337962963</v>
      </c>
      <c r="AE162" s="32">
        <f t="shared" si="60"/>
        <v>13.399444444512483</v>
      </c>
      <c r="AF162">
        <v>156.61000000000001</v>
      </c>
      <c r="AG162">
        <v>95.68</v>
      </c>
      <c r="AH162" s="32">
        <f t="shared" si="61"/>
        <v>9.1852473949817544</v>
      </c>
      <c r="AI162" s="32">
        <f t="shared" si="62"/>
        <v>8.4368324859458603</v>
      </c>
      <c r="AK162" s="50">
        <v>42983.022465277776</v>
      </c>
      <c r="AL162" s="32">
        <f t="shared" si="63"/>
        <v>13.522500000020955</v>
      </c>
      <c r="AM162">
        <v>2.54</v>
      </c>
      <c r="AN162">
        <v>27.16</v>
      </c>
      <c r="AO162" s="32">
        <f t="shared" si="64"/>
        <v>2.3594055710755596E-2</v>
      </c>
      <c r="AP162" s="32">
        <f t="shared" si="65"/>
        <v>0.37930235629380676</v>
      </c>
      <c r="AT162" s="50"/>
      <c r="AU162" s="32"/>
      <c r="AX162" s="32"/>
      <c r="AY162" s="32"/>
      <c r="BA162" s="50"/>
      <c r="BB162" s="32"/>
      <c r="BE162" s="32"/>
      <c r="BF162" s="32"/>
      <c r="BH162" s="50"/>
      <c r="BI162" s="32"/>
      <c r="BL162" s="32"/>
      <c r="BM162" s="32"/>
      <c r="BP162" s="50"/>
      <c r="BQ162" s="32"/>
      <c r="BT162" s="32"/>
      <c r="BU162" s="32"/>
      <c r="BW162" s="50"/>
      <c r="BX162" s="32"/>
      <c r="CA162" s="32"/>
      <c r="CB162" s="32"/>
      <c r="CD162" s="50"/>
      <c r="CE162" s="32"/>
      <c r="CH162" s="32"/>
      <c r="CI162" s="32"/>
    </row>
    <row r="163" spans="1:87" x14ac:dyDescent="0.2">
      <c r="A163" s="50">
        <v>42983.025590277779</v>
      </c>
      <c r="B163" s="32">
        <f t="shared" si="54"/>
        <v>13.597500000090804</v>
      </c>
      <c r="C163">
        <v>60.01</v>
      </c>
      <c r="D163">
        <v>19.27</v>
      </c>
      <c r="E163" s="32">
        <f t="shared" si="48"/>
        <v>1.1645503154965999</v>
      </c>
      <c r="F163" s="32">
        <f t="shared" si="49"/>
        <v>0.35264534583267731</v>
      </c>
      <c r="H163" s="50">
        <v>42983.030706018515</v>
      </c>
      <c r="I163" s="32">
        <f t="shared" si="55"/>
        <v>13.720277777756564</v>
      </c>
      <c r="J163">
        <v>12198.12</v>
      </c>
      <c r="K163">
        <v>11868.86</v>
      </c>
      <c r="L163" s="32">
        <f t="shared" si="50"/>
        <v>493.81379857779581</v>
      </c>
      <c r="M163" s="32">
        <f t="shared" si="51"/>
        <v>453.10738233498626</v>
      </c>
      <c r="O163" s="50">
        <v>42983.03638888889</v>
      </c>
      <c r="P163" s="32">
        <f t="shared" si="56"/>
        <v>13.856666666746605</v>
      </c>
      <c r="Q163">
        <v>112.56</v>
      </c>
      <c r="R163">
        <v>110.17</v>
      </c>
      <c r="S163" s="32">
        <f t="shared" si="52"/>
        <v>1.5633910114962055</v>
      </c>
      <c r="T163" s="32">
        <f t="shared" si="53"/>
        <v>1.4430078275098397</v>
      </c>
      <c r="W163" s="50">
        <v>42983.028148148151</v>
      </c>
      <c r="X163" s="32">
        <f t="shared" si="57"/>
        <v>13.658888889010996</v>
      </c>
      <c r="Y163">
        <v>5.53</v>
      </c>
      <c r="Z163">
        <v>0</v>
      </c>
      <c r="AA163" s="32">
        <f t="shared" si="58"/>
        <v>6.6769832978425425E-2</v>
      </c>
      <c r="AB163" s="32">
        <f t="shared" si="59"/>
        <v>0</v>
      </c>
      <c r="AD163" s="50">
        <v>42983.033831018518</v>
      </c>
      <c r="AE163" s="32">
        <f t="shared" si="60"/>
        <v>13.795277777826414</v>
      </c>
      <c r="AF163">
        <v>184.58</v>
      </c>
      <c r="AG163">
        <v>90.19</v>
      </c>
      <c r="AH163" s="32">
        <f t="shared" si="61"/>
        <v>10.82570055657833</v>
      </c>
      <c r="AI163" s="32">
        <f t="shared" si="62"/>
        <v>7.9527374781297775</v>
      </c>
      <c r="AK163" s="50">
        <v>42983.038946759261</v>
      </c>
      <c r="AL163" s="32">
        <f t="shared" si="63"/>
        <v>13.918055555666797</v>
      </c>
      <c r="AM163">
        <v>16.53</v>
      </c>
      <c r="AN163">
        <v>25.75</v>
      </c>
      <c r="AO163" s="32">
        <f t="shared" si="64"/>
        <v>0.15354714208613782</v>
      </c>
      <c r="AP163" s="32">
        <f t="shared" si="65"/>
        <v>0.35961103367325203</v>
      </c>
      <c r="AT163" s="50"/>
      <c r="AU163" s="32"/>
      <c r="AX163" s="32"/>
      <c r="AY163" s="32"/>
      <c r="BA163" s="50"/>
      <c r="BB163" s="32"/>
      <c r="BE163" s="32"/>
      <c r="BF163" s="32"/>
      <c r="BH163" s="50"/>
      <c r="BI163" s="32"/>
      <c r="BL163" s="32"/>
      <c r="BM163" s="32"/>
      <c r="BP163" s="50"/>
      <c r="BQ163" s="32"/>
      <c r="BT163" s="32"/>
      <c r="BU163" s="32"/>
      <c r="BW163" s="50"/>
      <c r="BX163" s="32"/>
      <c r="CA163" s="32"/>
      <c r="CB163" s="32"/>
      <c r="CD163" s="50"/>
      <c r="CE163" s="32"/>
      <c r="CH163" s="32"/>
      <c r="CI163" s="32"/>
    </row>
    <row r="164" spans="1:87" x14ac:dyDescent="0.2">
      <c r="A164" s="50">
        <v>42983.042094907411</v>
      </c>
      <c r="B164" s="32">
        <f t="shared" si="54"/>
        <v>13.993611111247446</v>
      </c>
      <c r="C164">
        <v>77.53</v>
      </c>
      <c r="D164">
        <v>24.31</v>
      </c>
      <c r="E164" s="32">
        <f t="shared" si="48"/>
        <v>1.5045423422838091</v>
      </c>
      <c r="F164" s="32">
        <f t="shared" si="49"/>
        <v>0.44487848246976569</v>
      </c>
      <c r="H164" s="50">
        <v>42983.047210648147</v>
      </c>
      <c r="I164" s="32">
        <f t="shared" si="55"/>
        <v>14.116388888913207</v>
      </c>
      <c r="J164">
        <v>12067.21</v>
      </c>
      <c r="K164">
        <v>11800.31</v>
      </c>
      <c r="L164" s="32">
        <f t="shared" si="50"/>
        <v>488.51419795312421</v>
      </c>
      <c r="M164" s="32">
        <f t="shared" si="51"/>
        <v>450.49040723720395</v>
      </c>
      <c r="O164" s="50">
        <v>42983.052905092591</v>
      </c>
      <c r="P164" s="32">
        <f t="shared" si="56"/>
        <v>14.253055555571336</v>
      </c>
      <c r="Q164">
        <v>104.04</v>
      </c>
      <c r="R164">
        <v>87.91</v>
      </c>
      <c r="S164" s="32">
        <f t="shared" si="52"/>
        <v>1.4450533123317806</v>
      </c>
      <c r="T164" s="32">
        <f t="shared" si="53"/>
        <v>1.1514461116128711</v>
      </c>
      <c r="W164" s="50">
        <v>42983.044652777775</v>
      </c>
      <c r="X164" s="32">
        <f t="shared" si="57"/>
        <v>14.054999999993015</v>
      </c>
      <c r="Y164">
        <v>0</v>
      </c>
      <c r="Z164">
        <v>0</v>
      </c>
      <c r="AA164" s="32">
        <f t="shared" si="58"/>
        <v>0</v>
      </c>
      <c r="AB164" s="32">
        <f t="shared" si="59"/>
        <v>0</v>
      </c>
      <c r="AD164" s="50">
        <v>42983.050347222219</v>
      </c>
      <c r="AE164" s="32">
        <f t="shared" si="60"/>
        <v>14.191666666651145</v>
      </c>
      <c r="AF164">
        <v>161.11000000000001</v>
      </c>
      <c r="AG164">
        <v>129.07</v>
      </c>
      <c r="AH164" s="32">
        <f t="shared" si="61"/>
        <v>9.449174432063792</v>
      </c>
      <c r="AI164" s="32">
        <f t="shared" si="62"/>
        <v>11.381082451515804</v>
      </c>
      <c r="AK164" s="50">
        <v>42983.055462962962</v>
      </c>
      <c r="AL164" s="32">
        <f t="shared" si="63"/>
        <v>14.314444444491528</v>
      </c>
      <c r="AM164">
        <v>12.05</v>
      </c>
      <c r="AN164">
        <v>27.15</v>
      </c>
      <c r="AO164" s="32">
        <f t="shared" si="64"/>
        <v>0.11193242965141928</v>
      </c>
      <c r="AP164" s="32">
        <f t="shared" si="65"/>
        <v>0.37916270152344822</v>
      </c>
      <c r="AT164" s="50"/>
      <c r="AU164" s="32"/>
      <c r="AX164" s="32"/>
      <c r="AY164" s="32"/>
      <c r="BA164" s="50"/>
      <c r="BB164" s="32"/>
      <c r="BE164" s="32"/>
      <c r="BF164" s="32"/>
      <c r="BH164" s="50"/>
      <c r="BI164" s="32"/>
      <c r="BL164" s="32"/>
      <c r="BM164" s="32"/>
      <c r="BP164" s="50"/>
      <c r="BQ164" s="32"/>
      <c r="BT164" s="32"/>
      <c r="BU164" s="32"/>
      <c r="BW164" s="50"/>
      <c r="BX164" s="32"/>
      <c r="CA164" s="32"/>
      <c r="CB164" s="32"/>
      <c r="CD164" s="50"/>
      <c r="CE164" s="32"/>
      <c r="CH164" s="32"/>
      <c r="CI164" s="32"/>
    </row>
    <row r="165" spans="1:87" x14ac:dyDescent="0.2">
      <c r="A165" s="50">
        <v>42983.058599537035</v>
      </c>
      <c r="B165" s="32">
        <f t="shared" si="54"/>
        <v>14.389722222229466</v>
      </c>
      <c r="C165">
        <v>58.03</v>
      </c>
      <c r="D165">
        <v>32.700000000000003</v>
      </c>
      <c r="E165" s="32">
        <f t="shared" ref="E165:E182" si="66">(C165/$B$5)/$C$130</f>
        <v>1.1261265590446206</v>
      </c>
      <c r="F165" s="32">
        <f t="shared" ref="F165:F182" si="67">(D165/$C$5)/$C$130</f>
        <v>0.59841737460968081</v>
      </c>
      <c r="H165" s="50">
        <v>42983.063715277778</v>
      </c>
      <c r="I165" s="32">
        <f t="shared" si="55"/>
        <v>14.512500000069849</v>
      </c>
      <c r="J165">
        <v>12094.42</v>
      </c>
      <c r="K165">
        <v>11811.37</v>
      </c>
      <c r="L165" s="32">
        <f t="shared" ref="L165:L182" si="68">(J165/$B$5)/$J$130</f>
        <v>489.61573437507303</v>
      </c>
      <c r="M165" s="32">
        <f t="shared" ref="M165:M182" si="69">(K165/$C$5)/$J$130</f>
        <v>450.91263545866968</v>
      </c>
      <c r="O165" s="50">
        <v>42983.069398148145</v>
      </c>
      <c r="P165" s="32">
        <f t="shared" si="56"/>
        <v>14.648888888885267</v>
      </c>
      <c r="Q165">
        <v>101.09</v>
      </c>
      <c r="R165">
        <v>99.32</v>
      </c>
      <c r="S165" s="32">
        <f t="shared" ref="S165:S182" si="70">(Q165/$B$5)/$Q$130</f>
        <v>1.4040795784661639</v>
      </c>
      <c r="T165" s="32">
        <f t="shared" ref="T165:T182" si="71">(R165/$C$5)/$Q$130</f>
        <v>1.3008944125286128</v>
      </c>
      <c r="W165" s="50">
        <v>42983.061157407406</v>
      </c>
      <c r="X165" s="32">
        <f t="shared" si="57"/>
        <v>14.451111111149658</v>
      </c>
      <c r="Y165">
        <v>0.54</v>
      </c>
      <c r="Z165">
        <v>6.67</v>
      </c>
      <c r="AA165" s="32">
        <f t="shared" si="58"/>
        <v>6.520019856844435E-3</v>
      </c>
      <c r="AB165" s="32">
        <f t="shared" si="59"/>
        <v>0.1210787374145974</v>
      </c>
      <c r="AD165" s="50">
        <v>42983.066840277781</v>
      </c>
      <c r="AE165" s="32">
        <f t="shared" si="60"/>
        <v>14.587500000139698</v>
      </c>
      <c r="AF165">
        <v>165.54</v>
      </c>
      <c r="AG165">
        <v>84.42</v>
      </c>
      <c r="AH165" s="32">
        <f t="shared" si="61"/>
        <v>9.7089959374578854</v>
      </c>
      <c r="AI165" s="32">
        <f t="shared" si="62"/>
        <v>7.4439527431391053</v>
      </c>
      <c r="AK165" s="50">
        <v>42983.071956018517</v>
      </c>
      <c r="AL165" s="32">
        <f t="shared" si="63"/>
        <v>14.710277777805459</v>
      </c>
      <c r="AM165">
        <v>15.06</v>
      </c>
      <c r="AN165">
        <v>22.7</v>
      </c>
      <c r="AO165" s="32">
        <f t="shared" si="64"/>
        <v>0.1398923145684958</v>
      </c>
      <c r="AP165" s="32">
        <f t="shared" si="65"/>
        <v>0.31701632871389596</v>
      </c>
      <c r="AT165" s="50"/>
      <c r="AU165" s="32"/>
      <c r="AX165" s="32"/>
      <c r="AY165" s="32"/>
      <c r="BA165" s="50"/>
      <c r="BB165" s="32"/>
      <c r="BE165" s="32"/>
      <c r="BF165" s="32"/>
      <c r="BH165" s="50"/>
      <c r="BI165" s="32"/>
      <c r="BL165" s="32"/>
      <c r="BM165" s="32"/>
      <c r="BP165" s="50"/>
      <c r="BQ165" s="32"/>
      <c r="BT165" s="32"/>
      <c r="BU165" s="32"/>
      <c r="BW165" s="50"/>
      <c r="BX165" s="32"/>
      <c r="CA165" s="32"/>
      <c r="CB165" s="32"/>
      <c r="CD165" s="50"/>
      <c r="CE165" s="32"/>
      <c r="CH165" s="32"/>
      <c r="CI165" s="32"/>
    </row>
    <row r="166" spans="1:87" x14ac:dyDescent="0.2">
      <c r="A166" s="50">
        <v>42983.075104166666</v>
      </c>
      <c r="B166" s="32">
        <f t="shared" si="54"/>
        <v>14.785833333386108</v>
      </c>
      <c r="C166">
        <v>71.53</v>
      </c>
      <c r="D166">
        <v>25.56</v>
      </c>
      <c r="E166" s="32">
        <f t="shared" si="66"/>
        <v>1.3881067166717511</v>
      </c>
      <c r="F166" s="32">
        <f t="shared" si="67"/>
        <v>0.4677537643738055</v>
      </c>
      <c r="H166" s="50">
        <v>42983.08021990741</v>
      </c>
      <c r="I166" s="32">
        <f t="shared" si="55"/>
        <v>14.908611111226492</v>
      </c>
      <c r="J166">
        <v>12167.24</v>
      </c>
      <c r="K166">
        <v>11578.07</v>
      </c>
      <c r="L166" s="32">
        <f t="shared" si="68"/>
        <v>492.56369035619429</v>
      </c>
      <c r="M166" s="32">
        <f t="shared" si="69"/>
        <v>442.00613961165891</v>
      </c>
      <c r="O166" s="50">
        <v>42983.0858912037</v>
      </c>
      <c r="P166" s="32">
        <f t="shared" si="56"/>
        <v>15.044722222199198</v>
      </c>
      <c r="Q166">
        <v>87.53</v>
      </c>
      <c r="R166">
        <v>94.48</v>
      </c>
      <c r="S166" s="32">
        <f t="shared" si="70"/>
        <v>1.2157392966974314</v>
      </c>
      <c r="T166" s="32">
        <f t="shared" si="71"/>
        <v>1.2375000412374482</v>
      </c>
      <c r="W166" s="50">
        <v>42983.077662037038</v>
      </c>
      <c r="X166" s="32">
        <f t="shared" si="57"/>
        <v>14.8472222223063</v>
      </c>
      <c r="Y166">
        <v>6.53</v>
      </c>
      <c r="Z166">
        <v>11.52</v>
      </c>
      <c r="AA166" s="32">
        <f t="shared" si="58"/>
        <v>7.8843943824433632E-2</v>
      </c>
      <c r="AB166" s="32">
        <f t="shared" si="59"/>
        <v>0.20911949850317271</v>
      </c>
      <c r="AD166" s="50">
        <v>42983.083333333336</v>
      </c>
      <c r="AE166" s="32">
        <f t="shared" si="60"/>
        <v>14.983333333453629</v>
      </c>
      <c r="AF166">
        <v>132.57</v>
      </c>
      <c r="AG166">
        <v>85.64</v>
      </c>
      <c r="AH166" s="32">
        <f t="shared" si="61"/>
        <v>7.7752905124368237</v>
      </c>
      <c r="AI166" s="32">
        <f t="shared" si="62"/>
        <v>7.5515294115426785</v>
      </c>
      <c r="AK166" s="50">
        <v>42983.088449074072</v>
      </c>
      <c r="AL166" s="32">
        <f t="shared" si="63"/>
        <v>15.10611111111939</v>
      </c>
      <c r="AM166">
        <v>14.54</v>
      </c>
      <c r="AN166">
        <v>31.09</v>
      </c>
      <c r="AO166" s="32">
        <f t="shared" si="64"/>
        <v>0.1350620354466088</v>
      </c>
      <c r="AP166" s="32">
        <f t="shared" si="65"/>
        <v>0.43418668104471475</v>
      </c>
      <c r="AT166" s="50"/>
      <c r="AU166" s="32"/>
      <c r="AX166" s="32"/>
      <c r="AY166" s="32"/>
      <c r="BA166" s="50"/>
      <c r="BB166" s="32"/>
      <c r="BE166" s="32"/>
      <c r="BF166" s="32"/>
      <c r="BH166" s="50"/>
      <c r="BI166" s="32"/>
      <c r="BL166" s="32"/>
      <c r="BM166" s="32"/>
      <c r="BP166" s="50"/>
      <c r="BQ166" s="32"/>
      <c r="BT166" s="32"/>
      <c r="BU166" s="32"/>
      <c r="BW166" s="50"/>
      <c r="BX166" s="32"/>
      <c r="CA166" s="32"/>
      <c r="CB166" s="32"/>
      <c r="CD166" s="50"/>
      <c r="CE166" s="32"/>
      <c r="CH166" s="32"/>
      <c r="CI166" s="32"/>
    </row>
    <row r="167" spans="1:87" x14ac:dyDescent="0.2">
      <c r="A167" s="50">
        <v>42983.091574074075</v>
      </c>
      <c r="B167" s="32">
        <f t="shared" si="54"/>
        <v>15.181111111189239</v>
      </c>
      <c r="C167">
        <v>61.57</v>
      </c>
      <c r="D167">
        <v>26.61</v>
      </c>
      <c r="E167" s="32">
        <f t="shared" si="66"/>
        <v>1.194823578155735</v>
      </c>
      <c r="F167" s="32">
        <f t="shared" si="67"/>
        <v>0.48696900117319891</v>
      </c>
      <c r="H167" s="50">
        <v>42983.096701388888</v>
      </c>
      <c r="I167" s="32">
        <f t="shared" si="55"/>
        <v>15.304166666697711</v>
      </c>
      <c r="J167">
        <v>12025.69</v>
      </c>
      <c r="K167">
        <v>11778.38</v>
      </c>
      <c r="L167" s="32">
        <f t="shared" si="68"/>
        <v>486.83335296086722</v>
      </c>
      <c r="M167" s="32">
        <f t="shared" si="69"/>
        <v>449.653204262815</v>
      </c>
      <c r="O167" s="50">
        <v>42983.102384259262</v>
      </c>
      <c r="P167" s="32">
        <f t="shared" si="56"/>
        <v>15.440555555687752</v>
      </c>
      <c r="Q167">
        <v>87.07</v>
      </c>
      <c r="R167">
        <v>106.44</v>
      </c>
      <c r="S167" s="32">
        <f t="shared" si="70"/>
        <v>1.2093501720946571</v>
      </c>
      <c r="T167" s="32">
        <f t="shared" si="71"/>
        <v>1.3941522479817314</v>
      </c>
      <c r="W167" s="50">
        <v>42983.094143518516</v>
      </c>
      <c r="X167" s="32">
        <f t="shared" si="57"/>
        <v>15.242777777777519</v>
      </c>
      <c r="Y167">
        <v>6.53</v>
      </c>
      <c r="Z167">
        <v>5.99</v>
      </c>
      <c r="AA167" s="32">
        <f t="shared" si="58"/>
        <v>7.8843943824433632E-2</v>
      </c>
      <c r="AB167" s="32">
        <f t="shared" si="59"/>
        <v>0.10873487812795178</v>
      </c>
      <c r="AD167" s="50">
        <v>42983.099814814814</v>
      </c>
      <c r="AE167" s="32">
        <f t="shared" si="60"/>
        <v>15.378888888924848</v>
      </c>
      <c r="AF167">
        <v>134.05000000000001</v>
      </c>
      <c r="AG167">
        <v>123.97</v>
      </c>
      <c r="AH167" s="32">
        <f t="shared" si="61"/>
        <v>7.8620931824104723</v>
      </c>
      <c r="AI167" s="32">
        <f t="shared" si="62"/>
        <v>10.931376706550044</v>
      </c>
      <c r="AK167" s="50">
        <v>42983.104942129627</v>
      </c>
      <c r="AL167" s="32">
        <f t="shared" si="63"/>
        <v>15.50194444443332</v>
      </c>
      <c r="AM167">
        <v>22.54</v>
      </c>
      <c r="AN167">
        <v>21.3</v>
      </c>
      <c r="AO167" s="32">
        <f t="shared" si="64"/>
        <v>0.20937402193717761</v>
      </c>
      <c r="AP167" s="32">
        <f t="shared" si="65"/>
        <v>0.29746466086369977</v>
      </c>
      <c r="AT167" s="50"/>
      <c r="AU167" s="32"/>
      <c r="AX167" s="32"/>
      <c r="AY167" s="32"/>
      <c r="BA167" s="50"/>
      <c r="BB167" s="32"/>
      <c r="BE167" s="32"/>
      <c r="BF167" s="32"/>
      <c r="BH167" s="50"/>
      <c r="BI167" s="32"/>
      <c r="BL167" s="32"/>
      <c r="BM167" s="32"/>
      <c r="BP167" s="50"/>
      <c r="BQ167" s="32"/>
      <c r="BT167" s="32"/>
      <c r="BU167" s="32"/>
      <c r="BW167" s="50"/>
      <c r="BX167" s="32"/>
      <c r="CA167" s="32"/>
      <c r="CB167" s="32"/>
      <c r="CD167" s="50"/>
      <c r="CE167" s="32"/>
      <c r="CH167" s="32"/>
      <c r="CI167" s="32"/>
    </row>
    <row r="168" spans="1:87" x14ac:dyDescent="0.2">
      <c r="A168" s="50">
        <v>42983.108067129629</v>
      </c>
      <c r="B168" s="32">
        <f t="shared" si="54"/>
        <v>15.57694444450317</v>
      </c>
      <c r="C168">
        <v>70.069999999999993</v>
      </c>
      <c r="D168">
        <v>32.69</v>
      </c>
      <c r="E168" s="32">
        <f t="shared" si="66"/>
        <v>1.3597740477728169</v>
      </c>
      <c r="F168" s="32">
        <f t="shared" si="67"/>
        <v>0.59823437235444843</v>
      </c>
      <c r="H168" s="50">
        <v>42983.113182870373</v>
      </c>
      <c r="I168" s="32">
        <f t="shared" si="55"/>
        <v>15.699722222343553</v>
      </c>
      <c r="J168">
        <v>12049.79</v>
      </c>
      <c r="K168">
        <v>11807.38</v>
      </c>
      <c r="L168" s="32">
        <f t="shared" si="68"/>
        <v>487.80898793951349</v>
      </c>
      <c r="M168" s="32">
        <f t="shared" si="69"/>
        <v>450.76031261928011</v>
      </c>
      <c r="O168" s="50">
        <v>42983.11886574074</v>
      </c>
      <c r="P168" s="32">
        <f t="shared" si="56"/>
        <v>15.836111111158971</v>
      </c>
      <c r="Q168">
        <v>114.59</v>
      </c>
      <c r="R168">
        <v>87.91</v>
      </c>
      <c r="S168" s="32">
        <f t="shared" si="70"/>
        <v>1.591586496156274</v>
      </c>
      <c r="T168" s="32">
        <f t="shared" si="71"/>
        <v>1.1514461116128711</v>
      </c>
      <c r="W168" s="50">
        <v>42983.110625000001</v>
      </c>
      <c r="X168" s="32">
        <f t="shared" si="57"/>
        <v>15.638333333423361</v>
      </c>
      <c r="Y168">
        <v>1.54</v>
      </c>
      <c r="Z168">
        <v>2.2400000000000002</v>
      </c>
      <c r="AA168" s="32">
        <f t="shared" si="58"/>
        <v>1.8594130702852648E-2</v>
      </c>
      <c r="AB168" s="32">
        <f t="shared" si="59"/>
        <v>4.066212470895026E-2</v>
      </c>
      <c r="AD168" s="50">
        <v>42983.116307870368</v>
      </c>
      <c r="AE168" s="32">
        <f t="shared" si="60"/>
        <v>15.774722222238779</v>
      </c>
      <c r="AF168">
        <v>174.56</v>
      </c>
      <c r="AG168">
        <v>110.19</v>
      </c>
      <c r="AH168" s="32">
        <f t="shared" si="61"/>
        <v>10.238023020675659</v>
      </c>
      <c r="AI168" s="32">
        <f t="shared" si="62"/>
        <v>9.7162894191719733</v>
      </c>
      <c r="AK168" s="50">
        <v>42983.121423611112</v>
      </c>
      <c r="AL168" s="32">
        <f t="shared" si="63"/>
        <v>15.897500000079162</v>
      </c>
      <c r="AM168">
        <v>12.54</v>
      </c>
      <c r="AN168">
        <v>17.36</v>
      </c>
      <c r="AO168" s="32">
        <f t="shared" si="64"/>
        <v>0.1164840388239666</v>
      </c>
      <c r="AP168" s="32">
        <f t="shared" si="65"/>
        <v>0.24244068134243318</v>
      </c>
      <c r="AT168" s="50"/>
      <c r="AU168" s="32"/>
      <c r="AX168" s="32"/>
      <c r="AY168" s="32"/>
      <c r="BA168" s="50"/>
      <c r="BB168" s="32"/>
      <c r="BE168" s="32"/>
      <c r="BF168" s="32"/>
      <c r="BH168" s="50"/>
      <c r="BI168" s="32"/>
      <c r="BL168" s="32"/>
      <c r="BM168" s="32"/>
      <c r="BP168" s="50"/>
      <c r="BQ168" s="32"/>
      <c r="BT168" s="32"/>
      <c r="BU168" s="32"/>
      <c r="BW168" s="50"/>
      <c r="BX168" s="32"/>
      <c r="CA168" s="32"/>
      <c r="CB168" s="32"/>
      <c r="CD168" s="50"/>
      <c r="CE168" s="32"/>
      <c r="CH168" s="32"/>
      <c r="CI168" s="32"/>
    </row>
    <row r="169" spans="1:87" x14ac:dyDescent="0.2">
      <c r="A169" s="50">
        <v>42983.124560185184</v>
      </c>
      <c r="B169" s="32">
        <f t="shared" si="54"/>
        <v>15.9727777778171</v>
      </c>
      <c r="C169">
        <v>81.53</v>
      </c>
      <c r="D169">
        <v>33.74</v>
      </c>
      <c r="E169" s="32">
        <f t="shared" si="66"/>
        <v>1.5821660926918479</v>
      </c>
      <c r="F169" s="32">
        <f t="shared" si="67"/>
        <v>0.61744960915384195</v>
      </c>
      <c r="H169" s="50">
        <v>42983.129675925928</v>
      </c>
      <c r="I169" s="32">
        <f t="shared" si="55"/>
        <v>16.095555555657484</v>
      </c>
      <c r="J169">
        <v>12251.77</v>
      </c>
      <c r="K169">
        <v>11916.51</v>
      </c>
      <c r="L169" s="32">
        <f t="shared" si="68"/>
        <v>495.98569968171176</v>
      </c>
      <c r="M169" s="32">
        <f t="shared" si="69"/>
        <v>454.92647589310906</v>
      </c>
      <c r="O169" s="50">
        <v>42983.135358796295</v>
      </c>
      <c r="P169" s="32">
        <f t="shared" si="56"/>
        <v>16.231944444472902</v>
      </c>
      <c r="Q169">
        <v>92.08</v>
      </c>
      <c r="R169">
        <v>77.069999999999993</v>
      </c>
      <c r="S169" s="32">
        <f t="shared" si="70"/>
        <v>1.2789360726596535</v>
      </c>
      <c r="T169" s="32">
        <f t="shared" si="71"/>
        <v>1.0094636767376177</v>
      </c>
      <c r="W169" s="50">
        <v>42983.127118055556</v>
      </c>
      <c r="X169" s="32">
        <f t="shared" si="57"/>
        <v>16.034166666737292</v>
      </c>
      <c r="Y169">
        <v>8.0500000000000007</v>
      </c>
      <c r="Z169">
        <v>7.99</v>
      </c>
      <c r="AA169" s="32">
        <f t="shared" si="58"/>
        <v>9.719659231036612E-2</v>
      </c>
      <c r="AB169" s="32">
        <f t="shared" si="59"/>
        <v>0.14504034661808593</v>
      </c>
      <c r="AD169" s="50">
        <v>42983.132800925923</v>
      </c>
      <c r="AE169" s="32">
        <f t="shared" si="60"/>
        <v>16.17055555555271</v>
      </c>
      <c r="AF169">
        <v>148.59</v>
      </c>
      <c r="AG169">
        <v>106.95</v>
      </c>
      <c r="AH169" s="32">
        <f t="shared" si="61"/>
        <v>8.7148707644488788</v>
      </c>
      <c r="AI169" s="32">
        <f t="shared" si="62"/>
        <v>9.4305940047231367</v>
      </c>
      <c r="AK169" s="50">
        <v>42983.137916666667</v>
      </c>
      <c r="AL169" s="32">
        <f t="shared" si="63"/>
        <v>16.293333333393093</v>
      </c>
      <c r="AM169">
        <v>15.06</v>
      </c>
      <c r="AN169">
        <v>28.56</v>
      </c>
      <c r="AO169" s="32">
        <f t="shared" si="64"/>
        <v>0.1398923145684958</v>
      </c>
      <c r="AP169" s="32">
        <f t="shared" si="65"/>
        <v>0.39885402414400301</v>
      </c>
      <c r="AT169" s="50"/>
      <c r="AU169" s="32"/>
      <c r="AX169" s="32"/>
      <c r="AY169" s="32"/>
      <c r="BA169" s="50"/>
      <c r="BB169" s="32"/>
      <c r="BE169" s="32"/>
      <c r="BF169" s="32"/>
      <c r="BH169" s="50"/>
      <c r="BI169" s="32"/>
      <c r="BL169" s="32"/>
      <c r="BM169" s="32"/>
      <c r="BP169" s="50"/>
      <c r="BQ169" s="32"/>
      <c r="BT169" s="32"/>
      <c r="BU169" s="32"/>
      <c r="BW169" s="50"/>
      <c r="BX169" s="32"/>
      <c r="CA169" s="32"/>
      <c r="CB169" s="32"/>
      <c r="CD169" s="50"/>
      <c r="CE169" s="32"/>
      <c r="CH169" s="32"/>
      <c r="CI169" s="32"/>
    </row>
    <row r="170" spans="1:87" x14ac:dyDescent="0.2">
      <c r="A170" s="50">
        <v>42983.141053240739</v>
      </c>
      <c r="B170" s="32">
        <f t="shared" si="54"/>
        <v>16.368611111131031</v>
      </c>
      <c r="C170">
        <v>69.02</v>
      </c>
      <c r="D170">
        <v>27.64</v>
      </c>
      <c r="E170" s="32">
        <f t="shared" si="66"/>
        <v>1.3393978132907067</v>
      </c>
      <c r="F170" s="32">
        <f t="shared" si="67"/>
        <v>0.50581823346212773</v>
      </c>
      <c r="H170" s="50">
        <v>42983.146168981482</v>
      </c>
      <c r="I170" s="32">
        <f t="shared" si="55"/>
        <v>16.491388888971414</v>
      </c>
      <c r="J170">
        <v>12078.43</v>
      </c>
      <c r="K170">
        <v>11668.47</v>
      </c>
      <c r="L170" s="32">
        <f t="shared" si="68"/>
        <v>488.96841473571391</v>
      </c>
      <c r="M170" s="32">
        <f t="shared" si="69"/>
        <v>445.45726359181219</v>
      </c>
      <c r="O170" s="50">
        <v>42983.15185185185</v>
      </c>
      <c r="P170" s="32">
        <f t="shared" si="56"/>
        <v>16.627777777786832</v>
      </c>
      <c r="Q170">
        <v>97.59</v>
      </c>
      <c r="R170">
        <v>90.07</v>
      </c>
      <c r="S170" s="32">
        <f t="shared" si="70"/>
        <v>1.3554666738798393</v>
      </c>
      <c r="T170" s="32">
        <f t="shared" si="71"/>
        <v>1.179737814503143</v>
      </c>
      <c r="W170" s="50">
        <v>42983.143611111111</v>
      </c>
      <c r="X170" s="32">
        <f t="shared" si="57"/>
        <v>16.430000000051223</v>
      </c>
      <c r="Y170">
        <v>11.03</v>
      </c>
      <c r="Z170">
        <v>9.31</v>
      </c>
      <c r="AA170" s="32">
        <f t="shared" si="58"/>
        <v>0.13317744263147058</v>
      </c>
      <c r="AB170" s="32">
        <f t="shared" si="59"/>
        <v>0.16900195582157448</v>
      </c>
      <c r="AD170" s="50">
        <v>42983.149293981478</v>
      </c>
      <c r="AE170" s="32">
        <f t="shared" si="60"/>
        <v>16.566388888866641</v>
      </c>
      <c r="AF170">
        <v>174.08</v>
      </c>
      <c r="AG170">
        <v>100.46</v>
      </c>
      <c r="AH170" s="32">
        <f t="shared" si="61"/>
        <v>10.209870803386909</v>
      </c>
      <c r="AI170" s="32">
        <f t="shared" si="62"/>
        <v>8.8583213998549439</v>
      </c>
      <c r="AK170" s="50">
        <v>42983.154409722221</v>
      </c>
      <c r="AL170" s="32">
        <f t="shared" si="63"/>
        <v>16.689166666707024</v>
      </c>
      <c r="AM170">
        <v>12.03</v>
      </c>
      <c r="AN170">
        <v>27.14</v>
      </c>
      <c r="AO170" s="32">
        <f t="shared" si="64"/>
        <v>0.11174664968519284</v>
      </c>
      <c r="AP170" s="32">
        <f t="shared" si="65"/>
        <v>0.37902304675308968</v>
      </c>
      <c r="AT170" s="50"/>
      <c r="AU170" s="32"/>
      <c r="AX170" s="32"/>
      <c r="AY170" s="32"/>
      <c r="BA170" s="50"/>
      <c r="BB170" s="32"/>
      <c r="BE170" s="32"/>
      <c r="BF170" s="32"/>
      <c r="BH170" s="50"/>
      <c r="BI170" s="32"/>
      <c r="BL170" s="32"/>
      <c r="BM170" s="32"/>
      <c r="BP170" s="50"/>
      <c r="BQ170" s="32"/>
      <c r="BT170" s="32"/>
      <c r="BU170" s="32"/>
      <c r="BW170" s="50"/>
      <c r="BX170" s="32"/>
      <c r="CA170" s="32"/>
      <c r="CB170" s="32"/>
      <c r="CD170" s="50"/>
      <c r="CE170" s="32"/>
      <c r="CH170" s="32"/>
      <c r="CI170" s="32"/>
    </row>
    <row r="171" spans="1:87" x14ac:dyDescent="0.2">
      <c r="A171" s="50">
        <v>42983.157557870371</v>
      </c>
      <c r="B171" s="32">
        <f t="shared" si="54"/>
        <v>16.764722222287674</v>
      </c>
      <c r="C171">
        <v>74.08</v>
      </c>
      <c r="D171">
        <v>22.42</v>
      </c>
      <c r="E171" s="32">
        <f t="shared" si="66"/>
        <v>1.4375918575568758</v>
      </c>
      <c r="F171" s="32">
        <f t="shared" si="67"/>
        <v>0.4102910562308576</v>
      </c>
      <c r="H171" s="50">
        <v>42983.162673611114</v>
      </c>
      <c r="I171" s="32">
        <f t="shared" si="55"/>
        <v>16.887500000128057</v>
      </c>
      <c r="J171">
        <v>12005.18</v>
      </c>
      <c r="K171">
        <v>11863.23</v>
      </c>
      <c r="L171" s="32">
        <f t="shared" si="68"/>
        <v>486.00305115953796</v>
      </c>
      <c r="M171" s="32">
        <f t="shared" si="69"/>
        <v>452.8924506092311</v>
      </c>
      <c r="O171" s="50">
        <v>42983.168356481481</v>
      </c>
      <c r="P171" s="32">
        <f t="shared" si="56"/>
        <v>17.023888888943475</v>
      </c>
      <c r="Q171">
        <v>96.53</v>
      </c>
      <c r="R171">
        <v>97.17</v>
      </c>
      <c r="S171" s="32">
        <f t="shared" si="70"/>
        <v>1.3407439084908379</v>
      </c>
      <c r="T171" s="32">
        <f t="shared" si="71"/>
        <v>1.2727336897443147</v>
      </c>
      <c r="W171" s="50">
        <v>42983.160115740742</v>
      </c>
      <c r="X171" s="32">
        <f t="shared" si="57"/>
        <v>16.826111111207865</v>
      </c>
      <c r="Y171">
        <v>8.5399999999999991</v>
      </c>
      <c r="Z171">
        <v>9.31</v>
      </c>
      <c r="AA171" s="32">
        <f t="shared" si="58"/>
        <v>0.10311290662491013</v>
      </c>
      <c r="AB171" s="32">
        <f t="shared" si="59"/>
        <v>0.16900195582157448</v>
      </c>
      <c r="AD171" s="50">
        <v>42983.165798611109</v>
      </c>
      <c r="AE171" s="32">
        <f t="shared" si="60"/>
        <v>16.962500000023283</v>
      </c>
      <c r="AF171">
        <v>148.06</v>
      </c>
      <c r="AG171">
        <v>108.23</v>
      </c>
      <c r="AH171" s="32">
        <f t="shared" si="61"/>
        <v>8.6837860245258813</v>
      </c>
      <c r="AI171" s="32">
        <f t="shared" si="62"/>
        <v>9.5434613289498369</v>
      </c>
      <c r="AK171" s="50">
        <v>42983.170914351853</v>
      </c>
      <c r="AL171" s="32">
        <f t="shared" si="63"/>
        <v>17.085277777863666</v>
      </c>
      <c r="AM171">
        <v>17.059999999999999</v>
      </c>
      <c r="AN171">
        <v>29.96</v>
      </c>
      <c r="AO171" s="32">
        <f t="shared" si="64"/>
        <v>0.158470311191138</v>
      </c>
      <c r="AP171" s="32">
        <f t="shared" si="65"/>
        <v>0.41840569199419925</v>
      </c>
      <c r="AT171" s="50"/>
      <c r="AU171" s="32"/>
      <c r="AX171" s="32"/>
      <c r="AY171" s="32"/>
      <c r="BA171" s="50"/>
      <c r="BB171" s="32"/>
      <c r="BE171" s="32"/>
      <c r="BF171" s="32"/>
      <c r="BH171" s="50"/>
      <c r="BI171" s="32"/>
      <c r="BL171" s="32"/>
      <c r="BM171" s="32"/>
      <c r="BP171" s="50"/>
      <c r="BQ171" s="32"/>
      <c r="BT171" s="32"/>
      <c r="BU171" s="32"/>
      <c r="BW171" s="50"/>
      <c r="BX171" s="32"/>
      <c r="CA171" s="32"/>
      <c r="CB171" s="32"/>
      <c r="CD171" s="50"/>
      <c r="CE171" s="32"/>
      <c r="CH171" s="32"/>
      <c r="CI171" s="32"/>
    </row>
    <row r="172" spans="1:87" x14ac:dyDescent="0.2">
      <c r="A172" s="50">
        <v>42983.174039351848</v>
      </c>
      <c r="B172" s="32">
        <f t="shared" si="54"/>
        <v>17.160277777758893</v>
      </c>
      <c r="C172">
        <v>77.510000000000005</v>
      </c>
      <c r="D172">
        <v>44.21</v>
      </c>
      <c r="E172" s="32">
        <f t="shared" si="66"/>
        <v>1.5041542235317691</v>
      </c>
      <c r="F172" s="32">
        <f t="shared" si="67"/>
        <v>0.80905297038207913</v>
      </c>
      <c r="H172" s="50">
        <v>42983.179166666669</v>
      </c>
      <c r="I172" s="32">
        <f t="shared" si="55"/>
        <v>17.283333333441988</v>
      </c>
      <c r="J172">
        <v>11927.13</v>
      </c>
      <c r="K172">
        <v>11696.9</v>
      </c>
      <c r="L172" s="32">
        <f t="shared" si="68"/>
        <v>482.84337024321661</v>
      </c>
      <c r="M172" s="32">
        <f t="shared" si="69"/>
        <v>446.54261154265026</v>
      </c>
      <c r="O172" s="50">
        <v>42983.184849537036</v>
      </c>
      <c r="P172" s="32">
        <f t="shared" si="56"/>
        <v>17.419722222257406</v>
      </c>
      <c r="Q172">
        <v>98.56</v>
      </c>
      <c r="R172">
        <v>81.290000000000006</v>
      </c>
      <c r="S172" s="32">
        <f t="shared" si="70"/>
        <v>1.3689393931509064</v>
      </c>
      <c r="T172" s="32">
        <f t="shared" si="71"/>
        <v>1.0647372814584268</v>
      </c>
      <c r="W172" s="50">
        <v>42983.176608796297</v>
      </c>
      <c r="X172" s="32">
        <f t="shared" si="57"/>
        <v>17.221944444521796</v>
      </c>
      <c r="Y172">
        <v>6.53</v>
      </c>
      <c r="Z172">
        <v>0</v>
      </c>
      <c r="AA172" s="32">
        <f t="shared" si="58"/>
        <v>7.8843943824433632E-2</v>
      </c>
      <c r="AB172" s="32">
        <f t="shared" si="59"/>
        <v>0</v>
      </c>
      <c r="AD172" s="50">
        <v>42983.182291666664</v>
      </c>
      <c r="AE172" s="32">
        <f t="shared" si="60"/>
        <v>17.358333333337214</v>
      </c>
      <c r="AF172">
        <v>177.55</v>
      </c>
      <c r="AG172">
        <v>88.17</v>
      </c>
      <c r="AH172" s="32">
        <f t="shared" si="61"/>
        <v>10.413387874203503</v>
      </c>
      <c r="AI172" s="32">
        <f t="shared" si="62"/>
        <v>7.7746187320845168</v>
      </c>
      <c r="AK172" s="50">
        <v>42983.187407407408</v>
      </c>
      <c r="AL172" s="32">
        <f t="shared" si="63"/>
        <v>17.481111111177597</v>
      </c>
      <c r="AM172">
        <v>16.05</v>
      </c>
      <c r="AN172">
        <v>20.149999999999999</v>
      </c>
      <c r="AO172" s="32">
        <f t="shared" si="64"/>
        <v>0.14908842289670368</v>
      </c>
      <c r="AP172" s="32">
        <f t="shared" si="65"/>
        <v>0.28140436227246707</v>
      </c>
      <c r="AT172" s="50"/>
      <c r="AU172" s="32"/>
      <c r="AX172" s="32"/>
      <c r="AY172" s="32"/>
      <c r="BA172" s="50"/>
      <c r="BB172" s="32"/>
      <c r="BE172" s="32"/>
      <c r="BF172" s="32"/>
      <c r="BH172" s="50"/>
      <c r="BI172" s="32"/>
      <c r="BL172" s="32"/>
      <c r="BM172" s="32"/>
      <c r="BP172" s="50"/>
      <c r="BQ172" s="32"/>
      <c r="BT172" s="32"/>
      <c r="BU172" s="32"/>
      <c r="BW172" s="50"/>
      <c r="BX172" s="32"/>
      <c r="CA172" s="32"/>
      <c r="CB172" s="32"/>
      <c r="CD172" s="50"/>
      <c r="CE172" s="32"/>
      <c r="CH172" s="32"/>
      <c r="CI172" s="32"/>
    </row>
    <row r="173" spans="1:87" x14ac:dyDescent="0.2">
      <c r="A173" s="50">
        <v>42983.190555555557</v>
      </c>
      <c r="B173" s="32">
        <f t="shared" si="54"/>
        <v>17.556666666758247</v>
      </c>
      <c r="C173">
        <v>58.02</v>
      </c>
      <c r="D173">
        <v>17.18</v>
      </c>
      <c r="E173" s="32">
        <f t="shared" si="66"/>
        <v>1.1259324996686007</v>
      </c>
      <c r="F173" s="32">
        <f t="shared" si="67"/>
        <v>0.31439787448912282</v>
      </c>
      <c r="H173" s="50">
        <v>42983.19568287037</v>
      </c>
      <c r="I173" s="32">
        <f t="shared" si="55"/>
        <v>17.679722222266719</v>
      </c>
      <c r="J173">
        <v>12000.32</v>
      </c>
      <c r="K173">
        <v>11725.64</v>
      </c>
      <c r="L173" s="32">
        <f t="shared" si="68"/>
        <v>485.80630485264084</v>
      </c>
      <c r="M173" s="32">
        <f t="shared" si="69"/>
        <v>447.63979410005737</v>
      </c>
      <c r="O173" s="50">
        <v>42983.201342592591</v>
      </c>
      <c r="P173" s="32">
        <f t="shared" si="56"/>
        <v>17.815555555571336</v>
      </c>
      <c r="Q173">
        <v>94.06</v>
      </c>
      <c r="R173">
        <v>82.6</v>
      </c>
      <c r="S173" s="32">
        <f t="shared" si="70"/>
        <v>1.306437087254203</v>
      </c>
      <c r="T173" s="32">
        <f t="shared" si="71"/>
        <v>1.0818956753409525</v>
      </c>
      <c r="W173" s="50">
        <v>42983.193113425928</v>
      </c>
      <c r="X173" s="32">
        <f t="shared" si="57"/>
        <v>17.618055555678438</v>
      </c>
      <c r="Y173">
        <v>7.05</v>
      </c>
      <c r="Z173">
        <v>8.1999999999999993</v>
      </c>
      <c r="AA173" s="32">
        <f t="shared" si="58"/>
        <v>8.5122481464357899E-2</v>
      </c>
      <c r="AB173" s="32">
        <f t="shared" si="59"/>
        <v>0.14885242080955002</v>
      </c>
      <c r="AD173" s="50">
        <v>42983.198784722219</v>
      </c>
      <c r="AE173" s="32">
        <f t="shared" si="60"/>
        <v>17.754166666651145</v>
      </c>
      <c r="AF173">
        <v>174.56</v>
      </c>
      <c r="AG173">
        <v>101.92</v>
      </c>
      <c r="AH173" s="32">
        <f t="shared" si="61"/>
        <v>10.238023020675659</v>
      </c>
      <c r="AI173" s="32">
        <f t="shared" si="62"/>
        <v>8.9870606915510258</v>
      </c>
      <c r="AK173" s="50">
        <v>42983.203912037039</v>
      </c>
      <c r="AL173" s="32">
        <f t="shared" si="63"/>
        <v>17.87722222233424</v>
      </c>
      <c r="AM173">
        <v>22.04</v>
      </c>
      <c r="AN173">
        <v>39.74</v>
      </c>
      <c r="AO173" s="32">
        <f t="shared" si="64"/>
        <v>0.20472952278151707</v>
      </c>
      <c r="AP173" s="32">
        <f t="shared" si="65"/>
        <v>0.55498805740485568</v>
      </c>
      <c r="AT173" s="50"/>
      <c r="AU173" s="32"/>
      <c r="AX173" s="32"/>
      <c r="AY173" s="32"/>
      <c r="BA173" s="50"/>
      <c r="BB173" s="32"/>
      <c r="BE173" s="32"/>
      <c r="BF173" s="32"/>
      <c r="BH173" s="50"/>
      <c r="BI173" s="32"/>
      <c r="BL173" s="32"/>
      <c r="BM173" s="32"/>
      <c r="BP173" s="50"/>
      <c r="BQ173" s="32"/>
      <c r="BT173" s="32"/>
      <c r="BU173" s="32"/>
      <c r="BW173" s="50"/>
      <c r="BX173" s="32"/>
      <c r="CA173" s="32"/>
      <c r="CB173" s="32"/>
      <c r="CD173" s="50"/>
      <c r="CE173" s="32"/>
      <c r="CH173" s="32"/>
      <c r="CI173" s="32"/>
    </row>
    <row r="174" spans="1:87" x14ac:dyDescent="0.2">
      <c r="A174" s="50">
        <v>42983.207048611112</v>
      </c>
      <c r="B174" s="32">
        <f t="shared" si="54"/>
        <v>17.952500000072177</v>
      </c>
      <c r="C174">
        <v>52.52</v>
      </c>
      <c r="D174">
        <v>26.6</v>
      </c>
      <c r="E174" s="32">
        <f t="shared" si="66"/>
        <v>1.0191998428575475</v>
      </c>
      <c r="F174" s="32">
        <f t="shared" si="67"/>
        <v>0.48678599891796664</v>
      </c>
      <c r="H174" s="50">
        <v>42983.212175925924</v>
      </c>
      <c r="I174" s="32">
        <f t="shared" si="55"/>
        <v>18.07555555558065</v>
      </c>
      <c r="J174">
        <v>12038.8</v>
      </c>
      <c r="K174">
        <v>11788.01</v>
      </c>
      <c r="L174" s="32">
        <f t="shared" si="68"/>
        <v>487.36408219613912</v>
      </c>
      <c r="M174" s="32">
        <f t="shared" si="69"/>
        <v>450.0208405894619</v>
      </c>
      <c r="O174" s="50">
        <v>42983.217847222222</v>
      </c>
      <c r="P174" s="32">
        <f t="shared" si="56"/>
        <v>18.211666666727979</v>
      </c>
      <c r="Q174">
        <v>100.52</v>
      </c>
      <c r="R174">
        <v>114.38</v>
      </c>
      <c r="S174" s="32">
        <f t="shared" si="70"/>
        <v>1.396162619719248</v>
      </c>
      <c r="T174" s="32">
        <f t="shared" si="71"/>
        <v>1.4981504521246751</v>
      </c>
      <c r="W174" s="50">
        <v>42983.209606481483</v>
      </c>
      <c r="X174" s="32">
        <f t="shared" si="57"/>
        <v>18.013888888992369</v>
      </c>
      <c r="Y174">
        <v>7.53</v>
      </c>
      <c r="Z174">
        <v>0</v>
      </c>
      <c r="AA174" s="32">
        <f t="shared" si="58"/>
        <v>9.0918054670441853E-2</v>
      </c>
      <c r="AB174" s="32">
        <f t="shared" si="59"/>
        <v>0</v>
      </c>
      <c r="AD174" s="50">
        <v>42983.215289351851</v>
      </c>
      <c r="AE174" s="32">
        <f t="shared" si="60"/>
        <v>18.150277777807787</v>
      </c>
      <c r="AF174">
        <v>135.13</v>
      </c>
      <c r="AG174">
        <v>99.46</v>
      </c>
      <c r="AH174" s="32">
        <f t="shared" si="61"/>
        <v>7.9254356713101615</v>
      </c>
      <c r="AI174" s="32">
        <f t="shared" si="62"/>
        <v>8.7701438028028331</v>
      </c>
      <c r="AK174" s="50">
        <v>42983.220416666663</v>
      </c>
      <c r="AL174" s="32">
        <f t="shared" si="63"/>
        <v>18.273333333316259</v>
      </c>
      <c r="AM174">
        <v>7.05</v>
      </c>
      <c r="AN174">
        <v>24.11</v>
      </c>
      <c r="AO174" s="32">
        <f t="shared" si="64"/>
        <v>6.5487438094813763E-2</v>
      </c>
      <c r="AP174" s="32">
        <f t="shared" si="65"/>
        <v>0.33670765133445074</v>
      </c>
      <c r="AT174" s="50"/>
      <c r="AU174" s="32"/>
      <c r="AX174" s="32"/>
      <c r="AY174" s="32"/>
      <c r="BA174" s="50"/>
      <c r="BB174" s="32"/>
      <c r="BE174" s="32"/>
      <c r="BF174" s="32"/>
      <c r="BH174" s="50"/>
      <c r="BI174" s="32"/>
      <c r="BL174" s="32"/>
      <c r="BM174" s="32"/>
      <c r="BP174" s="50"/>
      <c r="BQ174" s="32"/>
      <c r="BT174" s="32"/>
      <c r="BU174" s="32"/>
      <c r="BW174" s="50"/>
      <c r="BX174" s="32"/>
      <c r="CA174" s="32"/>
      <c r="CB174" s="32"/>
      <c r="CD174" s="50"/>
      <c r="CE174" s="32"/>
      <c r="CH174" s="32"/>
      <c r="CI174" s="32"/>
    </row>
    <row r="175" spans="1:87" x14ac:dyDescent="0.2">
      <c r="A175" s="50">
        <v>42983.223541666666</v>
      </c>
      <c r="B175" s="32">
        <f t="shared" si="54"/>
        <v>18.348333333386108</v>
      </c>
      <c r="C175">
        <v>63.02</v>
      </c>
      <c r="D175">
        <v>26.61</v>
      </c>
      <c r="E175" s="32">
        <f t="shared" si="66"/>
        <v>1.2229621876786492</v>
      </c>
      <c r="F175" s="32">
        <f t="shared" si="67"/>
        <v>0.48696900117319891</v>
      </c>
      <c r="H175" s="50">
        <v>42983.228668981479</v>
      </c>
      <c r="I175" s="32">
        <f t="shared" si="55"/>
        <v>18.47138888889458</v>
      </c>
      <c r="J175">
        <v>11948.56</v>
      </c>
      <c r="K175">
        <v>11370.14</v>
      </c>
      <c r="L175" s="32">
        <f t="shared" si="68"/>
        <v>483.71091620140709</v>
      </c>
      <c r="M175" s="32">
        <f t="shared" si="69"/>
        <v>434.06817269580392</v>
      </c>
      <c r="O175" s="50">
        <v>42983.234340277777</v>
      </c>
      <c r="P175" s="32">
        <f t="shared" si="56"/>
        <v>18.60750000004191</v>
      </c>
      <c r="Q175">
        <v>89.04</v>
      </c>
      <c r="R175">
        <v>123.11</v>
      </c>
      <c r="S175" s="32">
        <f t="shared" si="70"/>
        <v>1.2367122926761029</v>
      </c>
      <c r="T175" s="32">
        <f t="shared" si="71"/>
        <v>1.6124960846395242</v>
      </c>
      <c r="W175" s="50">
        <v>42983.226099537038</v>
      </c>
      <c r="X175" s="32">
        <f t="shared" si="57"/>
        <v>18.4097222223063</v>
      </c>
      <c r="Y175">
        <v>14.52</v>
      </c>
      <c r="Z175">
        <v>0.44</v>
      </c>
      <c r="AA175" s="32">
        <f t="shared" si="58"/>
        <v>0.17531608948403926</v>
      </c>
      <c r="AB175" s="32">
        <f t="shared" si="59"/>
        <v>7.9872030678295146E-3</v>
      </c>
      <c r="AD175" s="50">
        <v>42983.231782407405</v>
      </c>
      <c r="AE175" s="32">
        <f t="shared" si="60"/>
        <v>18.546111111121718</v>
      </c>
      <c r="AF175">
        <v>168.61</v>
      </c>
      <c r="AG175">
        <v>94.2</v>
      </c>
      <c r="AH175" s="32">
        <f t="shared" si="61"/>
        <v>9.8890528272005209</v>
      </c>
      <c r="AI175" s="32">
        <f t="shared" si="62"/>
        <v>8.3063296423087394</v>
      </c>
      <c r="AK175" s="50">
        <v>42983.236909722225</v>
      </c>
      <c r="AL175" s="32">
        <f t="shared" si="63"/>
        <v>18.669166666804813</v>
      </c>
      <c r="AM175">
        <v>9.58</v>
      </c>
      <c r="AN175">
        <v>34.159999999999997</v>
      </c>
      <c r="AO175" s="32">
        <f t="shared" si="64"/>
        <v>8.8988603822456144E-2</v>
      </c>
      <c r="AP175" s="32">
        <f t="shared" si="65"/>
        <v>0.47706069554478786</v>
      </c>
      <c r="AT175" s="50"/>
      <c r="AU175" s="32"/>
      <c r="AX175" s="32"/>
      <c r="AY175" s="32"/>
      <c r="BA175" s="50"/>
      <c r="BB175" s="32"/>
      <c r="BE175" s="32"/>
      <c r="BF175" s="32"/>
      <c r="BH175" s="50"/>
      <c r="BI175" s="32"/>
      <c r="BL175" s="32"/>
      <c r="BM175" s="32"/>
      <c r="BP175" s="50"/>
      <c r="BQ175" s="32"/>
      <c r="BT175" s="32"/>
      <c r="BU175" s="32"/>
      <c r="BW175" s="50"/>
      <c r="BX175" s="32"/>
      <c r="CA175" s="32"/>
      <c r="CB175" s="32"/>
      <c r="CD175" s="50"/>
      <c r="CE175" s="32"/>
      <c r="CH175" s="32"/>
      <c r="CI175" s="32"/>
    </row>
    <row r="176" spans="1:87" x14ac:dyDescent="0.2">
      <c r="A176" s="50">
        <v>42983.240034722221</v>
      </c>
      <c r="B176" s="32">
        <f t="shared" si="54"/>
        <v>18.744166666700039</v>
      </c>
      <c r="C176">
        <v>65.03</v>
      </c>
      <c r="D176">
        <v>34.979999999999997</v>
      </c>
      <c r="E176" s="32">
        <f t="shared" si="66"/>
        <v>1.2619681222586885</v>
      </c>
      <c r="F176" s="32">
        <f t="shared" si="67"/>
        <v>0.64014188880264922</v>
      </c>
      <c r="H176" s="50">
        <v>42983.245150462964</v>
      </c>
      <c r="I176" s="32">
        <f t="shared" si="55"/>
        <v>18.866944444540422</v>
      </c>
      <c r="J176">
        <v>11920.48</v>
      </c>
      <c r="K176">
        <v>11498.78</v>
      </c>
      <c r="L176" s="32">
        <f t="shared" si="68"/>
        <v>482.57415976155698</v>
      </c>
      <c r="M176" s="32">
        <f t="shared" si="69"/>
        <v>438.97915266048238</v>
      </c>
      <c r="O176" s="50">
        <v>42983.250844907408</v>
      </c>
      <c r="P176" s="32">
        <f t="shared" si="56"/>
        <v>19.003611111198552</v>
      </c>
      <c r="Q176">
        <v>80.55</v>
      </c>
      <c r="R176">
        <v>113.1</v>
      </c>
      <c r="S176" s="32">
        <f t="shared" si="70"/>
        <v>1.1187912755509892</v>
      </c>
      <c r="T176" s="32">
        <f t="shared" si="71"/>
        <v>1.4813849985600698</v>
      </c>
      <c r="W176" s="50">
        <v>42983.242592592593</v>
      </c>
      <c r="X176" s="32">
        <f t="shared" si="57"/>
        <v>18.805555555620231</v>
      </c>
      <c r="Y176">
        <v>9.52</v>
      </c>
      <c r="Z176">
        <v>11.52</v>
      </c>
      <c r="AA176" s="32">
        <f t="shared" si="58"/>
        <v>0.11494553525399817</v>
      </c>
      <c r="AB176" s="32">
        <f t="shared" si="59"/>
        <v>0.20911949850317271</v>
      </c>
      <c r="AD176" s="50">
        <v>42983.248287037037</v>
      </c>
      <c r="AE176" s="32">
        <f t="shared" si="60"/>
        <v>18.94222222227836</v>
      </c>
      <c r="AF176">
        <v>145.02000000000001</v>
      </c>
      <c r="AG176">
        <v>99.44</v>
      </c>
      <c r="AH176" s="32">
        <f t="shared" si="61"/>
        <v>8.5054886483637944</v>
      </c>
      <c r="AI176" s="32">
        <f t="shared" si="62"/>
        <v>8.7683802508617923</v>
      </c>
      <c r="AK176" s="50">
        <v>42983.25341435185</v>
      </c>
      <c r="AL176" s="32">
        <f t="shared" si="63"/>
        <v>19.065277777786832</v>
      </c>
      <c r="AM176">
        <v>25.06</v>
      </c>
      <c r="AN176">
        <v>22.97</v>
      </c>
      <c r="AO176" s="32">
        <f t="shared" si="64"/>
        <v>0.2327822976817068</v>
      </c>
      <c r="AP176" s="32">
        <f t="shared" si="65"/>
        <v>0.32078700751357664</v>
      </c>
      <c r="AT176" s="50"/>
      <c r="AU176" s="32"/>
      <c r="AX176" s="32"/>
      <c r="AY176" s="32"/>
      <c r="BA176" s="50"/>
      <c r="BB176" s="32"/>
      <c r="BE176" s="32"/>
      <c r="BF176" s="32"/>
      <c r="BH176" s="50"/>
      <c r="BI176" s="32"/>
      <c r="BL176" s="32"/>
      <c r="BM176" s="32"/>
      <c r="BP176" s="50"/>
      <c r="BQ176" s="32"/>
      <c r="BT176" s="32"/>
      <c r="BU176" s="32"/>
      <c r="BW176" s="50"/>
      <c r="BX176" s="32"/>
      <c r="CA176" s="32"/>
      <c r="CB176" s="32"/>
      <c r="CD176" s="50"/>
      <c r="CE176" s="32"/>
      <c r="CH176" s="32"/>
      <c r="CI176" s="32"/>
    </row>
    <row r="177" spans="1:87" x14ac:dyDescent="0.2">
      <c r="A177" s="50">
        <v>42983.256539351853</v>
      </c>
      <c r="B177" s="32">
        <f t="shared" si="54"/>
        <v>19.140277777856681</v>
      </c>
      <c r="C177">
        <v>73.040000000000006</v>
      </c>
      <c r="D177">
        <v>22.01</v>
      </c>
      <c r="E177" s="32">
        <f t="shared" si="66"/>
        <v>1.4174096824507858</v>
      </c>
      <c r="F177" s="32">
        <f t="shared" si="67"/>
        <v>0.40278796376633252</v>
      </c>
      <c r="H177" s="50">
        <v>42983.261655092596</v>
      </c>
      <c r="I177" s="32">
        <f t="shared" si="55"/>
        <v>19.263055555697065</v>
      </c>
      <c r="J177">
        <v>11997.52</v>
      </c>
      <c r="K177">
        <v>11641.31</v>
      </c>
      <c r="L177" s="32">
        <f t="shared" si="68"/>
        <v>485.69295307088936</v>
      </c>
      <c r="M177" s="32">
        <f t="shared" si="69"/>
        <v>444.42039935175728</v>
      </c>
      <c r="O177" s="50">
        <v>42983.267326388886</v>
      </c>
      <c r="P177" s="32">
        <f t="shared" si="56"/>
        <v>19.399166666669771</v>
      </c>
      <c r="Q177">
        <v>78.56</v>
      </c>
      <c r="R177">
        <v>86.57</v>
      </c>
      <c r="S177" s="32">
        <f t="shared" si="70"/>
        <v>1.0911513669433361</v>
      </c>
      <c r="T177" s="32">
        <f t="shared" si="71"/>
        <v>1.1338947774124246</v>
      </c>
      <c r="W177" s="50">
        <v>42983.259097222224</v>
      </c>
      <c r="X177" s="32">
        <f t="shared" si="57"/>
        <v>19.201666666776873</v>
      </c>
      <c r="Y177">
        <v>10.53</v>
      </c>
      <c r="Z177">
        <v>1.35</v>
      </c>
      <c r="AA177" s="32">
        <f t="shared" si="58"/>
        <v>0.12714038720846649</v>
      </c>
      <c r="AB177" s="32">
        <f t="shared" si="59"/>
        <v>2.4506191230840555E-2</v>
      </c>
      <c r="AD177" s="50">
        <v>42983.264768518522</v>
      </c>
      <c r="AE177" s="32">
        <f t="shared" si="60"/>
        <v>19.337777777924202</v>
      </c>
      <c r="AF177">
        <v>136.03</v>
      </c>
      <c r="AG177">
        <v>128.18</v>
      </c>
      <c r="AH177" s="32">
        <f t="shared" si="61"/>
        <v>7.9782210787265688</v>
      </c>
      <c r="AI177" s="32">
        <f t="shared" si="62"/>
        <v>11.302604390139427</v>
      </c>
      <c r="AK177" s="50">
        <v>42983.269884259258</v>
      </c>
      <c r="AL177" s="32">
        <f t="shared" si="63"/>
        <v>19.460555555589963</v>
      </c>
      <c r="AM177">
        <v>16.059999999999999</v>
      </c>
      <c r="AN177">
        <v>18.5</v>
      </c>
      <c r="AO177" s="32">
        <f t="shared" si="64"/>
        <v>0.14918131287981687</v>
      </c>
      <c r="AP177" s="32">
        <f t="shared" si="65"/>
        <v>0.25836132516330723</v>
      </c>
      <c r="AT177" s="50"/>
      <c r="AU177" s="32"/>
      <c r="AX177" s="32"/>
      <c r="AY177" s="32"/>
      <c r="BA177" s="50"/>
      <c r="BB177" s="32"/>
      <c r="BE177" s="32"/>
      <c r="BF177" s="32"/>
      <c r="BH177" s="50"/>
      <c r="BI177" s="32"/>
      <c r="BL177" s="32"/>
      <c r="BM177" s="32"/>
      <c r="BP177" s="50"/>
      <c r="BQ177" s="32"/>
      <c r="BT177" s="32"/>
      <c r="BU177" s="32"/>
      <c r="BW177" s="50"/>
      <c r="BX177" s="32"/>
      <c r="CA177" s="32"/>
      <c r="CB177" s="32"/>
      <c r="CD177" s="50"/>
      <c r="CE177" s="32"/>
      <c r="CH177" s="32"/>
      <c r="CI177" s="32"/>
    </row>
    <row r="178" spans="1:87" x14ac:dyDescent="0.2">
      <c r="A178" s="50">
        <v>42983.273125</v>
      </c>
      <c r="B178" s="32">
        <f t="shared" si="54"/>
        <v>19.538333333388437</v>
      </c>
      <c r="C178">
        <v>60.04</v>
      </c>
      <c r="D178">
        <v>24.51</v>
      </c>
      <c r="E178" s="32">
        <f t="shared" si="66"/>
        <v>1.1651324936246601</v>
      </c>
      <c r="F178" s="32">
        <f t="shared" si="67"/>
        <v>0.44853852757441215</v>
      </c>
      <c r="H178" s="50">
        <v>42983.278252314813</v>
      </c>
      <c r="I178" s="32">
        <f t="shared" si="55"/>
        <v>19.661388888896909</v>
      </c>
      <c r="J178">
        <v>12152.16</v>
      </c>
      <c r="K178">
        <v>11435.12</v>
      </c>
      <c r="L178" s="32">
        <f t="shared" si="68"/>
        <v>491.95321004590437</v>
      </c>
      <c r="M178" s="32">
        <f t="shared" si="69"/>
        <v>436.54885893729033</v>
      </c>
      <c r="O178" s="50">
        <v>42983.283784722225</v>
      </c>
      <c r="P178" s="32">
        <f t="shared" si="56"/>
        <v>19.794166666804813</v>
      </c>
      <c r="Q178">
        <v>72.58</v>
      </c>
      <c r="R178">
        <v>107.44</v>
      </c>
      <c r="S178" s="32">
        <f t="shared" si="70"/>
        <v>1.0080927471072725</v>
      </c>
      <c r="T178" s="32">
        <f t="shared" si="71"/>
        <v>1.4072502585790794</v>
      </c>
      <c r="W178" s="50">
        <v>42983.275682870371</v>
      </c>
      <c r="X178" s="32">
        <f t="shared" si="57"/>
        <v>19.599722222308628</v>
      </c>
      <c r="Y178">
        <v>2.02</v>
      </c>
      <c r="Z178">
        <v>3.77</v>
      </c>
      <c r="AA178" s="32">
        <f t="shared" si="58"/>
        <v>2.4389703908936591E-2</v>
      </c>
      <c r="AB178" s="32">
        <f t="shared" si="59"/>
        <v>6.8435808103902887E-2</v>
      </c>
      <c r="AD178" s="50">
        <v>42983.281226851854</v>
      </c>
      <c r="AE178" s="32">
        <f t="shared" si="60"/>
        <v>19.732777777884621</v>
      </c>
      <c r="AF178">
        <v>139.06</v>
      </c>
      <c r="AG178">
        <v>91.64</v>
      </c>
      <c r="AH178" s="32">
        <f t="shared" si="61"/>
        <v>8.1559319503618077</v>
      </c>
      <c r="AI178" s="32">
        <f t="shared" si="62"/>
        <v>8.0805949938553354</v>
      </c>
      <c r="AK178" s="50">
        <v>42983.28634259259</v>
      </c>
      <c r="AL178" s="32">
        <f t="shared" si="63"/>
        <v>19.855555555550382</v>
      </c>
      <c r="AM178">
        <v>16.55</v>
      </c>
      <c r="AN178">
        <v>15.91</v>
      </c>
      <c r="AO178" s="32">
        <f t="shared" si="64"/>
        <v>0.15373292205236425</v>
      </c>
      <c r="AP178" s="32">
        <f t="shared" si="65"/>
        <v>0.22219073964044425</v>
      </c>
      <c r="AT178" s="50"/>
      <c r="AU178" s="32"/>
      <c r="AX178" s="32"/>
      <c r="AY178" s="32"/>
      <c r="BA178" s="50"/>
      <c r="BB178" s="32"/>
      <c r="BE178" s="32"/>
      <c r="BF178" s="32"/>
      <c r="BH178" s="50"/>
      <c r="BI178" s="32"/>
      <c r="BL178" s="32"/>
      <c r="BM178" s="32"/>
      <c r="BP178" s="50"/>
      <c r="BQ178" s="32"/>
      <c r="BT178" s="32"/>
      <c r="BU178" s="32"/>
      <c r="BW178" s="50"/>
      <c r="BX178" s="32"/>
      <c r="CA178" s="32"/>
      <c r="CB178" s="32"/>
      <c r="CD178" s="50"/>
      <c r="CE178" s="32"/>
      <c r="CH178" s="32"/>
      <c r="CI178" s="32"/>
    </row>
    <row r="179" spans="1:87" x14ac:dyDescent="0.2">
      <c r="A179" s="50">
        <v>42983.289479166669</v>
      </c>
      <c r="B179" s="32">
        <f t="shared" si="54"/>
        <v>19.930833333462942</v>
      </c>
      <c r="C179">
        <v>82.04</v>
      </c>
      <c r="D179">
        <v>33.53</v>
      </c>
      <c r="E179" s="32">
        <f t="shared" si="66"/>
        <v>1.5920631208688727</v>
      </c>
      <c r="F179" s="32">
        <f t="shared" si="67"/>
        <v>0.61360656179396311</v>
      </c>
      <c r="H179" s="50">
        <v>42983.294594907406</v>
      </c>
      <c r="I179" s="32">
        <f t="shared" si="55"/>
        <v>20.053611111128703</v>
      </c>
      <c r="J179">
        <v>12039.16</v>
      </c>
      <c r="K179">
        <v>11546.48</v>
      </c>
      <c r="L179" s="32">
        <f t="shared" si="68"/>
        <v>487.37865599665002</v>
      </c>
      <c r="M179" s="32">
        <f t="shared" si="69"/>
        <v>440.80015502611633</v>
      </c>
      <c r="O179" s="50">
        <v>42983.30027777778</v>
      </c>
      <c r="P179" s="32">
        <f t="shared" si="56"/>
        <v>20.190000000118744</v>
      </c>
      <c r="Q179">
        <v>85.55</v>
      </c>
      <c r="R179">
        <v>87.91</v>
      </c>
      <c r="S179" s="32">
        <f t="shared" si="70"/>
        <v>1.1882382821028818</v>
      </c>
      <c r="T179" s="32">
        <f t="shared" si="71"/>
        <v>1.1514461116128711</v>
      </c>
      <c r="W179" s="50">
        <v>42983.292037037034</v>
      </c>
      <c r="X179" s="32">
        <f t="shared" si="57"/>
        <v>19.992222222208511</v>
      </c>
      <c r="Y179">
        <v>9.0500000000000007</v>
      </c>
      <c r="Z179">
        <v>8.1999999999999993</v>
      </c>
      <c r="AA179" s="32">
        <f t="shared" si="58"/>
        <v>0.10927070315637433</v>
      </c>
      <c r="AB179" s="32">
        <f t="shared" si="59"/>
        <v>0.14885242080955002</v>
      </c>
      <c r="AD179" s="50">
        <v>42983.297719907408</v>
      </c>
      <c r="AE179" s="32">
        <f t="shared" si="60"/>
        <v>20.128611111198552</v>
      </c>
      <c r="AF179">
        <v>156.1</v>
      </c>
      <c r="AG179">
        <v>95.45</v>
      </c>
      <c r="AH179" s="32">
        <f t="shared" si="61"/>
        <v>9.1553356641124548</v>
      </c>
      <c r="AI179" s="32">
        <f t="shared" si="62"/>
        <v>8.4165516386238757</v>
      </c>
      <c r="AK179" s="50">
        <v>42983.302835648145</v>
      </c>
      <c r="AL179" s="32">
        <f t="shared" si="63"/>
        <v>20.251388888864312</v>
      </c>
      <c r="AM179">
        <v>15.54</v>
      </c>
      <c r="AN179">
        <v>28.3</v>
      </c>
      <c r="AO179" s="32">
        <f t="shared" si="64"/>
        <v>0.1443510337579299</v>
      </c>
      <c r="AP179" s="32">
        <f t="shared" si="65"/>
        <v>0.39522300011468087</v>
      </c>
      <c r="AT179" s="50"/>
      <c r="AU179" s="32"/>
      <c r="AX179" s="32"/>
      <c r="AY179" s="32"/>
      <c r="BA179" s="50"/>
      <c r="BB179" s="32"/>
      <c r="BE179" s="32"/>
      <c r="BF179" s="32"/>
      <c r="BH179" s="50"/>
      <c r="BI179" s="32"/>
      <c r="BL179" s="32"/>
      <c r="BM179" s="32"/>
      <c r="BP179" s="50"/>
      <c r="BQ179" s="32"/>
      <c r="BT179" s="32"/>
      <c r="BU179" s="32"/>
      <c r="BW179" s="50"/>
      <c r="BX179" s="32"/>
      <c r="CA179" s="32"/>
      <c r="CB179" s="32"/>
      <c r="CD179" s="50"/>
      <c r="CE179" s="32"/>
      <c r="CH179" s="32"/>
      <c r="CI179" s="32"/>
    </row>
    <row r="180" spans="1:87" x14ac:dyDescent="0.2">
      <c r="A180" s="50">
        <v>42983.305960648147</v>
      </c>
      <c r="B180" s="32">
        <f t="shared" si="54"/>
        <v>20.326388888934162</v>
      </c>
      <c r="C180">
        <v>70.59</v>
      </c>
      <c r="D180">
        <v>22.42</v>
      </c>
      <c r="E180" s="32">
        <f t="shared" si="66"/>
        <v>1.3698651353258622</v>
      </c>
      <c r="F180" s="32">
        <f t="shared" si="67"/>
        <v>0.4102910562308576</v>
      </c>
      <c r="H180" s="50">
        <v>42983.31108796296</v>
      </c>
      <c r="I180" s="32">
        <f t="shared" si="55"/>
        <v>20.449444444442634</v>
      </c>
      <c r="J180">
        <v>12081.8</v>
      </c>
      <c r="K180">
        <v>11756.61</v>
      </c>
      <c r="L180" s="32">
        <f t="shared" si="68"/>
        <v>489.10484170160754</v>
      </c>
      <c r="M180" s="32">
        <f t="shared" si="69"/>
        <v>448.82210947246176</v>
      </c>
      <c r="O180" s="50">
        <v>42983.316759259258</v>
      </c>
      <c r="P180" s="32">
        <f t="shared" si="56"/>
        <v>20.585555555589963</v>
      </c>
      <c r="Q180">
        <v>95.56</v>
      </c>
      <c r="R180">
        <v>107.76</v>
      </c>
      <c r="S180" s="32">
        <f t="shared" si="70"/>
        <v>1.3272711892197708</v>
      </c>
      <c r="T180" s="32">
        <f t="shared" si="71"/>
        <v>1.4114416219702308</v>
      </c>
      <c r="W180" s="50">
        <v>42983.308530092596</v>
      </c>
      <c r="X180" s="32">
        <f t="shared" si="57"/>
        <v>20.388055555697065</v>
      </c>
      <c r="Y180">
        <v>10.050000000000001</v>
      </c>
      <c r="Z180">
        <v>0</v>
      </c>
      <c r="AA180" s="32">
        <f t="shared" si="58"/>
        <v>0.12134481400238256</v>
      </c>
      <c r="AB180" s="32">
        <f t="shared" si="59"/>
        <v>0</v>
      </c>
      <c r="AD180" s="50">
        <v>42983.314201388886</v>
      </c>
      <c r="AE180" s="32">
        <f t="shared" si="60"/>
        <v>20.524166666669771</v>
      </c>
      <c r="AF180">
        <v>145.57</v>
      </c>
      <c r="AG180">
        <v>110.7</v>
      </c>
      <c r="AH180" s="32">
        <f t="shared" si="61"/>
        <v>8.5377463973404879</v>
      </c>
      <c r="AI180" s="32">
        <f t="shared" si="62"/>
        <v>9.7612599936685491</v>
      </c>
      <c r="AK180" s="50">
        <v>42983.319328703707</v>
      </c>
      <c r="AL180" s="32">
        <f t="shared" si="63"/>
        <v>20.647222222352866</v>
      </c>
      <c r="AM180">
        <v>3.53</v>
      </c>
      <c r="AN180">
        <v>6.16</v>
      </c>
      <c r="AO180" s="32">
        <f t="shared" si="64"/>
        <v>3.2790164038963489E-2</v>
      </c>
      <c r="AP180" s="32">
        <f t="shared" si="65"/>
        <v>8.6027338540863391E-2</v>
      </c>
      <c r="AT180" s="50"/>
      <c r="AU180" s="32"/>
      <c r="AX180" s="32"/>
      <c r="AY180" s="32"/>
      <c r="BA180" s="50"/>
      <c r="BB180" s="32"/>
      <c r="BE180" s="32"/>
      <c r="BF180" s="32"/>
      <c r="BH180" s="50"/>
      <c r="BI180" s="32"/>
      <c r="BL180" s="32"/>
      <c r="BM180" s="32"/>
      <c r="BP180" s="50"/>
      <c r="BQ180" s="32"/>
      <c r="BT180" s="32"/>
      <c r="BU180" s="32"/>
      <c r="BW180" s="50"/>
      <c r="BX180" s="32"/>
      <c r="CA180" s="32"/>
      <c r="CB180" s="32"/>
      <c r="CD180" s="50"/>
      <c r="CE180" s="32"/>
      <c r="CH180" s="32"/>
      <c r="CI180" s="32"/>
    </row>
    <row r="181" spans="1:87" x14ac:dyDescent="0.2">
      <c r="A181" s="50">
        <v>42983.322453703702</v>
      </c>
      <c r="B181" s="32">
        <f t="shared" si="54"/>
        <v>20.722222222248092</v>
      </c>
      <c r="C181">
        <v>78.040000000000006</v>
      </c>
      <c r="D181">
        <v>24.32</v>
      </c>
      <c r="E181" s="32">
        <f t="shared" si="66"/>
        <v>1.5144393704608341</v>
      </c>
      <c r="F181" s="32">
        <f t="shared" si="67"/>
        <v>0.44506148472499807</v>
      </c>
      <c r="H181" s="50">
        <v>42983.327569444446</v>
      </c>
      <c r="I181" s="32">
        <f t="shared" si="55"/>
        <v>20.845000000088476</v>
      </c>
      <c r="J181">
        <v>11917.11</v>
      </c>
      <c r="K181">
        <v>11462.5</v>
      </c>
      <c r="L181" s="32">
        <f t="shared" si="68"/>
        <v>482.43773279566335</v>
      </c>
      <c r="M181" s="32">
        <f t="shared" si="69"/>
        <v>437.59412193039429</v>
      </c>
      <c r="O181" s="50">
        <v>42983.333252314813</v>
      </c>
      <c r="P181" s="32">
        <f t="shared" si="56"/>
        <v>20.981388888903894</v>
      </c>
      <c r="Q181">
        <v>105.53</v>
      </c>
      <c r="R181">
        <v>78.62</v>
      </c>
      <c r="S181" s="32">
        <f t="shared" si="70"/>
        <v>1.4657485202842446</v>
      </c>
      <c r="T181" s="32">
        <f t="shared" si="71"/>
        <v>1.0297655931635075</v>
      </c>
      <c r="W181" s="50">
        <v>42983.325011574074</v>
      </c>
      <c r="X181" s="32">
        <f t="shared" si="57"/>
        <v>20.783611111168284</v>
      </c>
      <c r="Y181">
        <v>21.52</v>
      </c>
      <c r="Z181">
        <v>8.1999999999999993</v>
      </c>
      <c r="AA181" s="32">
        <f t="shared" si="58"/>
        <v>0.25983486540609674</v>
      </c>
      <c r="AB181" s="32">
        <f t="shared" si="59"/>
        <v>0.14885242080955002</v>
      </c>
      <c r="AD181" s="50">
        <v>42983.330694444441</v>
      </c>
      <c r="AE181" s="32">
        <f t="shared" si="60"/>
        <v>20.919999999983702</v>
      </c>
      <c r="AF181">
        <v>167.57</v>
      </c>
      <c r="AG181">
        <v>95.65</v>
      </c>
      <c r="AH181" s="32">
        <f t="shared" si="61"/>
        <v>9.8280563564082275</v>
      </c>
      <c r="AI181" s="32">
        <f t="shared" si="62"/>
        <v>8.4341871580342982</v>
      </c>
      <c r="AK181" s="50">
        <v>42983.335810185185</v>
      </c>
      <c r="AL181" s="32">
        <f t="shared" si="63"/>
        <v>21.042777777824085</v>
      </c>
      <c r="AM181">
        <v>39.049999999999997</v>
      </c>
      <c r="AN181">
        <v>34.15</v>
      </c>
      <c r="AO181" s="32">
        <f t="shared" si="64"/>
        <v>0.36273538405708899</v>
      </c>
      <c r="AP181" s="32">
        <f t="shared" si="65"/>
        <v>0.47692104077442932</v>
      </c>
      <c r="AT181" s="50"/>
      <c r="AU181" s="32"/>
      <c r="AX181" s="32"/>
      <c r="AY181" s="32"/>
      <c r="BA181" s="50"/>
      <c r="BB181" s="32"/>
      <c r="BE181" s="32"/>
      <c r="BF181" s="32"/>
      <c r="BH181" s="50"/>
      <c r="BI181" s="32"/>
      <c r="BL181" s="32"/>
      <c r="BM181" s="32"/>
      <c r="BP181" s="50"/>
      <c r="BQ181" s="32"/>
      <c r="BT181" s="32"/>
      <c r="BU181" s="32"/>
      <c r="BW181" s="50"/>
      <c r="BX181" s="32"/>
      <c r="CA181" s="32"/>
      <c r="CB181" s="32"/>
      <c r="CD181" s="50"/>
      <c r="CE181" s="32"/>
      <c r="CH181" s="32"/>
      <c r="CI181" s="32"/>
    </row>
    <row r="182" spans="1:87" x14ac:dyDescent="0.2">
      <c r="A182" s="50">
        <v>42983.338946759257</v>
      </c>
      <c r="B182" s="32">
        <f t="shared" si="54"/>
        <v>21.118055555562023</v>
      </c>
      <c r="C182">
        <v>86.51</v>
      </c>
      <c r="D182">
        <v>37.93</v>
      </c>
      <c r="E182" s="32">
        <f t="shared" si="66"/>
        <v>1.678807661949856</v>
      </c>
      <c r="F182" s="32">
        <f t="shared" si="67"/>
        <v>0.69412755409618321</v>
      </c>
      <c r="H182" s="50">
        <v>42983.3440625</v>
      </c>
      <c r="I182" s="32">
        <f t="shared" si="55"/>
        <v>21.240833333402406</v>
      </c>
      <c r="J182">
        <v>12024.55</v>
      </c>
      <c r="K182">
        <v>11795.32</v>
      </c>
      <c r="L182" s="32">
        <f t="shared" si="68"/>
        <v>486.78720259258262</v>
      </c>
      <c r="M182" s="32">
        <f t="shared" si="69"/>
        <v>450.29990824759153</v>
      </c>
      <c r="O182" s="50">
        <v>42983.349745370368</v>
      </c>
      <c r="P182" s="32">
        <f t="shared" si="56"/>
        <v>21.377222222217824</v>
      </c>
      <c r="Q182">
        <v>115.08</v>
      </c>
      <c r="R182">
        <v>103.79</v>
      </c>
      <c r="S182" s="32">
        <f t="shared" si="70"/>
        <v>1.5983923027983591</v>
      </c>
      <c r="T182" s="32">
        <f t="shared" si="71"/>
        <v>1.3594425198987592</v>
      </c>
      <c r="W182" s="50">
        <v>42983.341504629629</v>
      </c>
      <c r="X182" s="32">
        <f t="shared" si="57"/>
        <v>21.179444444482215</v>
      </c>
      <c r="Y182">
        <v>27.54</v>
      </c>
      <c r="Z182">
        <v>13.73</v>
      </c>
      <c r="AA182" s="32">
        <f t="shared" si="58"/>
        <v>0.3325210126990662</v>
      </c>
      <c r="AB182" s="32">
        <f t="shared" si="59"/>
        <v>0.24923704118477097</v>
      </c>
      <c r="AD182" s="50">
        <v>42983.347187500003</v>
      </c>
      <c r="AE182" s="32">
        <f t="shared" si="60"/>
        <v>21.315833333472256</v>
      </c>
      <c r="AF182">
        <v>162.05000000000001</v>
      </c>
      <c r="AG182">
        <v>84.41</v>
      </c>
      <c r="AH182" s="32">
        <f t="shared" si="61"/>
        <v>9.5043058575875961</v>
      </c>
      <c r="AI182" s="32">
        <f t="shared" si="62"/>
        <v>7.4430709671685831</v>
      </c>
      <c r="AK182" s="50">
        <v>42983.352303240739</v>
      </c>
      <c r="AL182" s="32">
        <f t="shared" si="63"/>
        <v>21.438611111138016</v>
      </c>
      <c r="AM182">
        <v>31.05</v>
      </c>
      <c r="AN182">
        <v>36.409999999999997</v>
      </c>
      <c r="AO182" s="32">
        <f t="shared" si="64"/>
        <v>0.28842339756652019</v>
      </c>
      <c r="AP182" s="32">
        <f t="shared" si="65"/>
        <v>0.50848301887546044</v>
      </c>
      <c r="AT182" s="50"/>
      <c r="AU182" s="32"/>
      <c r="AX182" s="32"/>
      <c r="AY182" s="32"/>
      <c r="BA182" s="50"/>
      <c r="BB182" s="32"/>
      <c r="BE182" s="32"/>
      <c r="BF182" s="32"/>
      <c r="BH182" s="50"/>
      <c r="BI182" s="32"/>
      <c r="BL182" s="32"/>
      <c r="BM182" s="32"/>
      <c r="BP182" s="50"/>
      <c r="BQ182" s="32"/>
      <c r="BT182" s="32"/>
      <c r="BU182" s="32"/>
      <c r="BW182" s="50"/>
      <c r="BX182" s="32"/>
      <c r="CA182" s="32"/>
      <c r="CB182" s="32"/>
      <c r="CD182" s="50"/>
      <c r="CE182" s="32"/>
      <c r="CH182" s="32"/>
      <c r="CI182" s="3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biodistribution with counts</vt:lpstr>
      <vt:lpstr>biodistribution with CPM</vt:lpstr>
      <vt:lpstr>day 1 - retention</vt:lpstr>
      <vt:lpstr>day 7 - retention</vt:lpstr>
    </vt:vector>
  </TitlesOfParts>
  <Company>UMC St Radboud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z331146</dc:creator>
  <cp:lastModifiedBy>Robin de Kruyff</cp:lastModifiedBy>
  <dcterms:created xsi:type="dcterms:W3CDTF">2016-07-04T09:25:35Z</dcterms:created>
  <dcterms:modified xsi:type="dcterms:W3CDTF">2019-07-04T17:36:34Z</dcterms:modified>
</cp:coreProperties>
</file>