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d365-my.sharepoint.com/personal/jbloemberg1_tudelft_nl/Documents/Documents/TU Delft Jette/PhD/03_Publiceren/IEEE Transactions on Medical Robotics and Bionics/"/>
    </mc:Choice>
  </mc:AlternateContent>
  <xr:revisionPtr revIDLastSave="0" documentId="8_{8F453F3D-FCF8-4DC6-9C10-233414586467}" xr6:coauthVersionLast="47" xr6:coauthVersionMax="47" xr10:uidLastSave="{00000000-0000-0000-0000-000000000000}"/>
  <bookViews>
    <workbookView xWindow="-120" yWindow="-120" windowWidth="29040" windowHeight="15840" activeTab="1" xr2:uid="{478515BE-0ACE-44D9-B1F5-9429B093BDDF}"/>
  </bookViews>
  <sheets>
    <sheet name="s_ratio" sheetId="1" r:id="rId1"/>
    <sheet name="d_rat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2" l="1"/>
  <c r="B36" i="2"/>
  <c r="B35" i="2"/>
  <c r="F36" i="2"/>
  <c r="F35" i="2"/>
  <c r="B7" i="2"/>
  <c r="F28" i="2"/>
  <c r="J28" i="2"/>
  <c r="F21" i="2"/>
  <c r="F27" i="2" s="1"/>
  <c r="J21" i="2"/>
  <c r="J27" i="2" s="1"/>
  <c r="B28" i="2"/>
  <c r="B27" i="2"/>
  <c r="B26" i="2"/>
  <c r="B25" i="2"/>
  <c r="B31" i="2" s="1"/>
  <c r="F20" i="2"/>
  <c r="F26" i="2" s="1"/>
  <c r="J20" i="2"/>
  <c r="J26" i="2" s="1"/>
  <c r="F25" i="2"/>
  <c r="F31" i="2" s="1"/>
  <c r="J25" i="2"/>
  <c r="J31" i="2" s="1"/>
  <c r="B24" i="1"/>
  <c r="B23" i="1"/>
  <c r="B21" i="1"/>
  <c r="B20" i="1"/>
  <c r="B19" i="1"/>
  <c r="B18" i="1"/>
  <c r="B7" i="1"/>
  <c r="J35" i="2" l="1"/>
  <c r="J36" i="2"/>
  <c r="J34" i="2"/>
  <c r="F33" i="2"/>
  <c r="B33" i="2"/>
  <c r="F34" i="2"/>
  <c r="B34" i="2"/>
  <c r="J30" i="2"/>
  <c r="F30" i="2"/>
  <c r="B30" i="2"/>
  <c r="B38" i="2" l="1"/>
  <c r="B37" i="2"/>
  <c r="J37" i="2"/>
  <c r="J38" i="2"/>
  <c r="F37" i="2"/>
  <c r="F38" i="2"/>
</calcChain>
</file>

<file path=xl/sharedStrings.xml><?xml version="1.0" encoding="utf-8"?>
<sst xmlns="http://schemas.openxmlformats.org/spreadsheetml/2006/main" count="177" uniqueCount="78">
  <si>
    <t>Cycles</t>
  </si>
  <si>
    <t>d_e</t>
  </si>
  <si>
    <t>mm</t>
  </si>
  <si>
    <t>d_m1</t>
  </si>
  <si>
    <t>d_m2</t>
  </si>
  <si>
    <t>d_m3</t>
  </si>
  <si>
    <t>d_m4</t>
  </si>
  <si>
    <t>d_m5</t>
  </si>
  <si>
    <t>s_ratio1</t>
  </si>
  <si>
    <t>s_ratio2</t>
  </si>
  <si>
    <t>s_ratio3</t>
  </si>
  <si>
    <t>s_ratio4</t>
  </si>
  <si>
    <t>s_ratio5</t>
  </si>
  <si>
    <t>s_ratio_mean</t>
  </si>
  <si>
    <t>s_ratio_sd</t>
  </si>
  <si>
    <t>Stroke</t>
  </si>
  <si>
    <t>Experiment 1: Self-propelling motion</t>
  </si>
  <si>
    <t>Experiment 2: Steering motion</t>
  </si>
  <si>
    <t>Initial insertion</t>
  </si>
  <si>
    <t>Gelatine</t>
  </si>
  <si>
    <t>wt%</t>
  </si>
  <si>
    <t>d_d1</t>
  </si>
  <si>
    <t>d_d2</t>
  </si>
  <si>
    <t>d_d3</t>
  </si>
  <si>
    <t>d_d4</t>
  </si>
  <si>
    <t>Condition 1: Steering direction n/a</t>
  </si>
  <si>
    <t>d_i1</t>
  </si>
  <si>
    <t>d_i2</t>
  </si>
  <si>
    <t>d_i3</t>
  </si>
  <si>
    <t>d_i4</t>
  </si>
  <si>
    <t>d_ratio1</t>
  </si>
  <si>
    <t>d_ratio2</t>
  </si>
  <si>
    <t>d_ratio3</t>
  </si>
  <si>
    <t>d_ratio4</t>
  </si>
  <si>
    <t>d_mean</t>
  </si>
  <si>
    <t>d_sd</t>
  </si>
  <si>
    <t>Condition 2: Steering direction left</t>
  </si>
  <si>
    <t>Condition 3: Steering direction right</t>
  </si>
  <si>
    <t>g</t>
  </si>
  <si>
    <t>Gelatine size</t>
  </si>
  <si>
    <t>mm^3</t>
  </si>
  <si>
    <t>m_d1</t>
  </si>
  <si>
    <t>m_d2</t>
  </si>
  <si>
    <t>m_d3</t>
  </si>
  <si>
    <t>m_d4</t>
  </si>
  <si>
    <t>m_s1</t>
  </si>
  <si>
    <t>m_s2</t>
  </si>
  <si>
    <t>m_s3</t>
  </si>
  <si>
    <t>m_s4</t>
  </si>
  <si>
    <t>m_s5</t>
  </si>
  <si>
    <t>100x40x25</t>
  </si>
  <si>
    <t>100x25x20</t>
  </si>
  <si>
    <t>100x30x20</t>
  </si>
  <si>
    <t>120 translations</t>
  </si>
  <si>
    <t>d_d1 (m2)</t>
  </si>
  <si>
    <t>d_d1 (m1)</t>
  </si>
  <si>
    <t>d_d2 (m3)</t>
  </si>
  <si>
    <t xml:space="preserve">  </t>
  </si>
  <si>
    <t xml:space="preserve">right </t>
  </si>
  <si>
    <t>right</t>
  </si>
  <si>
    <t>d_d2 (m4)</t>
  </si>
  <si>
    <t xml:space="preserve">m_d3 </t>
  </si>
  <si>
    <t>d_d3 (m5)</t>
  </si>
  <si>
    <t>108 translations (18 cycles) at end of motion range</t>
  </si>
  <si>
    <t>d_d3 (m6)</t>
  </si>
  <si>
    <t>d_d4 (m7)</t>
  </si>
  <si>
    <t>d_d4 (m8)</t>
  </si>
  <si>
    <t>e1</t>
  </si>
  <si>
    <t>e2</t>
  </si>
  <si>
    <t>e3</t>
  </si>
  <si>
    <t>e4</t>
  </si>
  <si>
    <t>e_mean</t>
  </si>
  <si>
    <t>e_sd</t>
  </si>
  <si>
    <t>left</t>
  </si>
  <si>
    <t>n/a</t>
  </si>
  <si>
    <t>Straight</t>
  </si>
  <si>
    <t>Left</t>
  </si>
  <si>
    <t>Right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</si>
</sst>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1" fillId="0" borderId="1" xfId="0" applyFont="1" applyBorder="1"/>
    <xf numFmtId="9" fontId="1" fillId="0" borderId="1" xfId="0" applyNumberFormat="1" applyFont="1" applyBorder="1"/>
    <xf numFmtId="9" fontId="1" fillId="0" borderId="1" xfId="1" applyFont="1" applyBorder="1"/>
    <xf numFmtId="0" fontId="0" fillId="0" borderId="2" xfId="0" applyBorder="1"/>
    <xf numFmtId="9" fontId="0" fillId="0" borderId="2" xfId="1" applyFont="1" applyBorder="1"/>
    <xf numFmtId="9" fontId="0" fillId="0" borderId="0" xfId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Individual measurements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alpha val="2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d_ratio!$A$41:$A$54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</c:numCache>
            </c:numRef>
          </c:xVal>
          <c:yVal>
            <c:numRef>
              <c:f>d_ratio!$B$41:$B$54</c:f>
              <c:numCache>
                <c:formatCode>General</c:formatCode>
                <c:ptCount val="14"/>
                <c:pt idx="0">
                  <c:v>-3.125E-2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-7.8125E-3</c:v>
                </c:pt>
                <c:pt idx="5">
                  <c:v>0</c:v>
                </c:pt>
                <c:pt idx="6">
                  <c:v>0</c:v>
                </c:pt>
                <c:pt idx="7">
                  <c:v>-3.5714285714285712E-2</c:v>
                </c:pt>
                <c:pt idx="8">
                  <c:v>0.05</c:v>
                </c:pt>
                <c:pt idx="9">
                  <c:v>3.5714285714285726E-3</c:v>
                </c:pt>
                <c:pt idx="10">
                  <c:v>-7.4999999999999997E-2</c:v>
                </c:pt>
                <c:pt idx="11">
                  <c:v>-8.8235294117647065E-2</c:v>
                </c:pt>
                <c:pt idx="12">
                  <c:v>-7.6923076923076927E-2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A9-44FB-B3C6-0BC943464813}"/>
            </c:ext>
          </c:extLst>
        </c:ser>
        <c:ser>
          <c:idx val="1"/>
          <c:order val="1"/>
          <c:tx>
            <c:v>Mean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10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3"/>
                <c:pt idx="0">
                  <c:v>1.4E-2</c:v>
                </c:pt>
                <c:pt idx="1">
                  <c:v>3.1E-2</c:v>
                </c:pt>
                <c:pt idx="2">
                  <c:v>3.5000000000000003E-2</c:v>
                </c:pt>
              </c:numLit>
            </c:plus>
            <c:minus>
              <c:numLit>
                <c:formatCode>General</c:formatCode>
                <c:ptCount val="3"/>
                <c:pt idx="0">
                  <c:v>1.4E-2</c:v>
                </c:pt>
                <c:pt idx="1">
                  <c:v>3.1E-2</c:v>
                </c:pt>
                <c:pt idx="2">
                  <c:v>3.5000000000000003E-2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(d_ratio!$A$45,d_ratio!$A$50,d_ratio!$A$55)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(d_ratio!$B$45,d_ratio!$B$50,d_ratio!$B$55)</c:f>
              <c:numCache>
                <c:formatCode>General</c:formatCode>
                <c:ptCount val="3"/>
                <c:pt idx="0">
                  <c:v>-7.8125E-3</c:v>
                </c:pt>
                <c:pt idx="1">
                  <c:v>3.5714285714285726E-3</c:v>
                </c:pt>
                <c:pt idx="2">
                  <c:v>-6.0039592760180997E-2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A9-44FB-B3C6-0BC9434648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7266320"/>
        <c:axId val="1607265360"/>
      </c:scatterChart>
      <c:valAx>
        <c:axId val="160726632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 sz="900">
                    <a:solidFill>
                      <a:sysClr val="windowText" lastClr="000000"/>
                    </a:solidFill>
                  </a:rPr>
                  <a:t>Condition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nl-NL"/>
            </a:p>
          </c:txPr>
        </c:title>
        <c:numFmt formatCode="General" sourceLinked="0"/>
        <c:majorTickMark val="cross"/>
        <c:minorTickMark val="none"/>
        <c:tickLblPos val="low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1607265360"/>
        <c:crosses val="autoZero"/>
        <c:crossBetween val="midCat"/>
        <c:majorUnit val="1"/>
      </c:valAx>
      <c:valAx>
        <c:axId val="1607265360"/>
        <c:scaling>
          <c:orientation val="minMax"/>
          <c:max val="0.1"/>
          <c:min val="-0.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 sz="900">
                    <a:solidFill>
                      <a:sysClr val="windowText" lastClr="000000"/>
                    </a:solidFill>
                  </a:rPr>
                  <a:t>Deflection-to-insertion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nl-NL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1607266320"/>
        <c:crosses val="autoZero"/>
        <c:crossBetween val="midCat"/>
        <c:majorUnit val="5.000000000000001E-2"/>
      </c:valAx>
      <c:spPr>
        <a:noFill/>
        <a:ln w="0" cap="sq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314325</xdr:colOff>
      <xdr:row>42</xdr:row>
      <xdr:rowOff>21167</xdr:rowOff>
    </xdr:from>
    <xdr:to>
      <xdr:col>14</xdr:col>
      <xdr:colOff>502797</xdr:colOff>
      <xdr:row>54</xdr:row>
      <xdr:rowOff>138111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08A0F9-F364-AB74-83EC-47ABF7C27A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298454</xdr:colOff>
      <xdr:row>52</xdr:row>
      <xdr:rowOff>8460</xdr:rowOff>
    </xdr:from>
    <xdr:to>
      <xdr:col>14</xdr:col>
      <xdr:colOff>358426</xdr:colOff>
      <xdr:row>53</xdr:row>
      <xdr:rowOff>19043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51F23F2-0FF1-21EF-7AFB-99204E6ADBD0}"/>
            </a:ext>
          </a:extLst>
        </xdr:cNvPr>
        <xdr:cNvSpPr txBox="1"/>
      </xdr:nvSpPr>
      <xdr:spPr>
        <a:xfrm>
          <a:off x="6394454" y="9914460"/>
          <a:ext cx="2498372" cy="20108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8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Forward              Left                Right</a:t>
          </a:r>
          <a:endParaRPr lang="nl-NL" sz="8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F4C58-8A89-4121-825E-FF43EB0A1FA9}">
  <dimension ref="A1:E24"/>
  <sheetViews>
    <sheetView workbookViewId="0">
      <selection activeCell="B9" sqref="B9"/>
    </sheetView>
  </sheetViews>
  <sheetFormatPr defaultRowHeight="15" x14ac:dyDescent="0.25"/>
  <sheetData>
    <row r="1" spans="1:5" x14ac:dyDescent="0.25">
      <c r="A1" s="1" t="s">
        <v>16</v>
      </c>
    </row>
    <row r="2" spans="1:5" x14ac:dyDescent="0.25">
      <c r="A2" t="s">
        <v>0</v>
      </c>
      <c r="B2">
        <v>20</v>
      </c>
    </row>
    <row r="3" spans="1:5" x14ac:dyDescent="0.25">
      <c r="A3" t="s">
        <v>15</v>
      </c>
      <c r="B3">
        <v>4</v>
      </c>
      <c r="C3" t="s">
        <v>2</v>
      </c>
    </row>
    <row r="4" spans="1:5" x14ac:dyDescent="0.25">
      <c r="A4" t="s">
        <v>18</v>
      </c>
      <c r="B4">
        <v>40</v>
      </c>
      <c r="C4" t="s">
        <v>2</v>
      </c>
    </row>
    <row r="5" spans="1:5" x14ac:dyDescent="0.25">
      <c r="A5" t="s">
        <v>19</v>
      </c>
      <c r="B5">
        <v>10</v>
      </c>
      <c r="C5" t="s">
        <v>20</v>
      </c>
    </row>
    <row r="6" spans="1:5" x14ac:dyDescent="0.25">
      <c r="A6" t="s">
        <v>39</v>
      </c>
      <c r="B6" t="s">
        <v>50</v>
      </c>
      <c r="C6" t="s">
        <v>40</v>
      </c>
      <c r="E6" t="s">
        <v>51</v>
      </c>
    </row>
    <row r="7" spans="1:5" x14ac:dyDescent="0.25">
      <c r="A7" t="s">
        <v>1</v>
      </c>
      <c r="B7">
        <f>B2*B3</f>
        <v>80</v>
      </c>
      <c r="C7" t="s">
        <v>2</v>
      </c>
    </row>
    <row r="8" spans="1:5" x14ac:dyDescent="0.25">
      <c r="A8" t="s">
        <v>45</v>
      </c>
      <c r="B8">
        <v>84.2</v>
      </c>
      <c r="C8" t="s">
        <v>38</v>
      </c>
      <c r="E8">
        <v>42.6</v>
      </c>
    </row>
    <row r="9" spans="1:5" x14ac:dyDescent="0.25">
      <c r="A9" t="s">
        <v>3</v>
      </c>
      <c r="B9">
        <v>16</v>
      </c>
      <c r="C9" t="s">
        <v>2</v>
      </c>
    </row>
    <row r="10" spans="1:5" x14ac:dyDescent="0.25">
      <c r="A10" t="s">
        <v>46</v>
      </c>
      <c r="B10">
        <v>86</v>
      </c>
      <c r="C10" t="s">
        <v>38</v>
      </c>
    </row>
    <row r="11" spans="1:5" x14ac:dyDescent="0.25">
      <c r="A11" t="s">
        <v>4</v>
      </c>
      <c r="B11">
        <v>10</v>
      </c>
      <c r="C11" t="s">
        <v>2</v>
      </c>
    </row>
    <row r="12" spans="1:5" x14ac:dyDescent="0.25">
      <c r="A12" t="s">
        <v>47</v>
      </c>
      <c r="B12">
        <v>85.8</v>
      </c>
      <c r="C12" t="s">
        <v>38</v>
      </c>
    </row>
    <row r="13" spans="1:5" x14ac:dyDescent="0.25">
      <c r="A13" t="s">
        <v>5</v>
      </c>
      <c r="B13">
        <v>6</v>
      </c>
      <c r="C13" t="s">
        <v>2</v>
      </c>
    </row>
    <row r="14" spans="1:5" x14ac:dyDescent="0.25">
      <c r="A14" t="s">
        <v>48</v>
      </c>
      <c r="B14">
        <v>84.5</v>
      </c>
      <c r="C14" t="s">
        <v>38</v>
      </c>
    </row>
    <row r="15" spans="1:5" x14ac:dyDescent="0.25">
      <c r="A15" t="s">
        <v>6</v>
      </c>
      <c r="B15">
        <v>3</v>
      </c>
      <c r="C15" t="s">
        <v>2</v>
      </c>
    </row>
    <row r="16" spans="1:5" x14ac:dyDescent="0.25">
      <c r="A16" t="s">
        <v>49</v>
      </c>
      <c r="C16" t="s">
        <v>38</v>
      </c>
    </row>
    <row r="17" spans="1:3" x14ac:dyDescent="0.25">
      <c r="A17" t="s">
        <v>7</v>
      </c>
      <c r="C17" t="s">
        <v>2</v>
      </c>
    </row>
    <row r="18" spans="1:3" x14ac:dyDescent="0.25">
      <c r="A18" t="s">
        <v>8</v>
      </c>
      <c r="B18">
        <f>1-(B9/B7)</f>
        <v>0.8</v>
      </c>
    </row>
    <row r="19" spans="1:3" x14ac:dyDescent="0.25">
      <c r="A19" t="s">
        <v>9</v>
      </c>
      <c r="B19">
        <f>1-(B11/B7)</f>
        <v>0.875</v>
      </c>
    </row>
    <row r="20" spans="1:3" x14ac:dyDescent="0.25">
      <c r="A20" t="s">
        <v>10</v>
      </c>
      <c r="B20">
        <f>1-(B11/B10)</f>
        <v>0.88372093023255816</v>
      </c>
    </row>
    <row r="21" spans="1:3" x14ac:dyDescent="0.25">
      <c r="A21" t="s">
        <v>11</v>
      </c>
      <c r="B21">
        <f>1-(B15/B7)</f>
        <v>0.96250000000000002</v>
      </c>
    </row>
    <row r="22" spans="1:3" x14ac:dyDescent="0.25">
      <c r="A22" t="s">
        <v>12</v>
      </c>
    </row>
    <row r="23" spans="1:3" x14ac:dyDescent="0.25">
      <c r="A23" t="s">
        <v>13</v>
      </c>
      <c r="B23">
        <f>AVERAGE(B18:B22)</f>
        <v>0.88030523255813953</v>
      </c>
    </row>
    <row r="24" spans="1:3" x14ac:dyDescent="0.25">
      <c r="A24" t="s">
        <v>14</v>
      </c>
      <c r="B24">
        <f>_xlfn.STDEV.P(B18,B19,B20,B21)</f>
        <v>5.7542859361821276E-2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8409C-4AC2-4DB9-8D18-51A9A9767A1C}">
  <dimension ref="A1:M55"/>
  <sheetViews>
    <sheetView tabSelected="1" zoomScaleNormal="100" workbookViewId="0">
      <selection activeCell="I5" sqref="I5"/>
    </sheetView>
  </sheetViews>
  <sheetFormatPr defaultRowHeight="15" x14ac:dyDescent="0.25"/>
  <cols>
    <col min="6" max="6" width="9.140625" customWidth="1"/>
  </cols>
  <sheetData>
    <row r="1" spans="1:13" x14ac:dyDescent="0.25">
      <c r="A1" s="1" t="s">
        <v>17</v>
      </c>
    </row>
    <row r="2" spans="1:13" x14ac:dyDescent="0.25">
      <c r="A2" t="s">
        <v>0</v>
      </c>
      <c r="B2">
        <v>20</v>
      </c>
      <c r="C2" t="s">
        <v>53</v>
      </c>
    </row>
    <row r="3" spans="1:13" x14ac:dyDescent="0.25">
      <c r="A3" t="s">
        <v>15</v>
      </c>
      <c r="B3">
        <v>4</v>
      </c>
      <c r="C3" t="s">
        <v>2</v>
      </c>
    </row>
    <row r="4" spans="1:13" x14ac:dyDescent="0.25">
      <c r="A4" t="s">
        <v>18</v>
      </c>
      <c r="B4">
        <v>40</v>
      </c>
      <c r="C4" t="s">
        <v>2</v>
      </c>
    </row>
    <row r="5" spans="1:13" x14ac:dyDescent="0.25">
      <c r="A5" t="s">
        <v>19</v>
      </c>
      <c r="B5">
        <v>10</v>
      </c>
      <c r="C5" t="s">
        <v>20</v>
      </c>
    </row>
    <row r="6" spans="1:13" x14ac:dyDescent="0.25">
      <c r="A6" t="s">
        <v>39</v>
      </c>
      <c r="B6" t="s">
        <v>52</v>
      </c>
      <c r="C6" t="s">
        <v>40</v>
      </c>
    </row>
    <row r="7" spans="1:13" x14ac:dyDescent="0.25">
      <c r="A7" t="s">
        <v>1</v>
      </c>
      <c r="B7">
        <f>B2*B3*(6/5)</f>
        <v>96</v>
      </c>
      <c r="C7" t="s">
        <v>2</v>
      </c>
    </row>
    <row r="8" spans="1:13" s="1" customFormat="1" x14ac:dyDescent="0.25">
      <c r="A8" s="1" t="s">
        <v>25</v>
      </c>
      <c r="E8" s="1" t="s">
        <v>36</v>
      </c>
      <c r="I8" s="1" t="s">
        <v>37</v>
      </c>
    </row>
    <row r="9" spans="1:13" x14ac:dyDescent="0.25">
      <c r="A9" t="s">
        <v>41</v>
      </c>
      <c r="B9">
        <v>84.2</v>
      </c>
      <c r="C9" t="s">
        <v>38</v>
      </c>
      <c r="E9" t="s">
        <v>41</v>
      </c>
      <c r="F9">
        <v>58.8</v>
      </c>
      <c r="G9" t="s">
        <v>38</v>
      </c>
      <c r="I9" t="s">
        <v>41</v>
      </c>
      <c r="J9">
        <v>58.8</v>
      </c>
      <c r="K9" t="s">
        <v>38</v>
      </c>
    </row>
    <row r="10" spans="1:13" x14ac:dyDescent="0.25">
      <c r="A10" t="s">
        <v>21</v>
      </c>
      <c r="B10">
        <v>-0.5</v>
      </c>
      <c r="C10" t="s">
        <v>2</v>
      </c>
      <c r="D10" t="s">
        <v>59</v>
      </c>
      <c r="E10" t="s">
        <v>55</v>
      </c>
      <c r="F10">
        <v>0</v>
      </c>
      <c r="G10" t="s">
        <v>2</v>
      </c>
      <c r="H10" t="s">
        <v>74</v>
      </c>
      <c r="I10" t="s">
        <v>54</v>
      </c>
      <c r="J10">
        <v>-1.5</v>
      </c>
      <c r="K10" t="s">
        <v>2</v>
      </c>
      <c r="L10" t="s">
        <v>59</v>
      </c>
    </row>
    <row r="11" spans="1:13" x14ac:dyDescent="0.25">
      <c r="A11" t="s">
        <v>42</v>
      </c>
      <c r="B11">
        <v>86</v>
      </c>
      <c r="C11" t="s">
        <v>38</v>
      </c>
      <c r="E11" t="s">
        <v>42</v>
      </c>
      <c r="F11">
        <v>61.3</v>
      </c>
      <c r="G11" t="s">
        <v>38</v>
      </c>
      <c r="I11" t="s">
        <v>42</v>
      </c>
      <c r="J11">
        <v>61.3</v>
      </c>
      <c r="K11" t="s">
        <v>38</v>
      </c>
    </row>
    <row r="12" spans="1:13" x14ac:dyDescent="0.25">
      <c r="A12" t="s">
        <v>22</v>
      </c>
      <c r="B12">
        <v>0</v>
      </c>
      <c r="C12" t="s">
        <v>2</v>
      </c>
      <c r="D12" t="s">
        <v>74</v>
      </c>
      <c r="E12" t="s">
        <v>60</v>
      </c>
      <c r="F12">
        <v>0</v>
      </c>
      <c r="G12" t="s">
        <v>2</v>
      </c>
      <c r="H12" t="s">
        <v>74</v>
      </c>
      <c r="I12" t="s">
        <v>56</v>
      </c>
      <c r="J12">
        <v>-1.5</v>
      </c>
      <c r="K12" t="s">
        <v>2</v>
      </c>
      <c r="L12" t="s">
        <v>59</v>
      </c>
    </row>
    <row r="13" spans="1:13" x14ac:dyDescent="0.25">
      <c r="A13" t="s">
        <v>43</v>
      </c>
      <c r="B13">
        <v>85.8</v>
      </c>
      <c r="C13" t="s">
        <v>38</v>
      </c>
      <c r="E13" t="s">
        <v>43</v>
      </c>
      <c r="F13">
        <v>59.4</v>
      </c>
      <c r="G13" t="s">
        <v>38</v>
      </c>
      <c r="I13" t="s">
        <v>61</v>
      </c>
      <c r="J13">
        <v>59.4</v>
      </c>
      <c r="K13" t="s">
        <v>38</v>
      </c>
    </row>
    <row r="14" spans="1:13" x14ac:dyDescent="0.25">
      <c r="A14" t="s">
        <v>23</v>
      </c>
      <c r="B14">
        <v>0</v>
      </c>
      <c r="C14" t="s">
        <v>2</v>
      </c>
      <c r="D14" t="s">
        <v>74</v>
      </c>
      <c r="E14" t="s">
        <v>64</v>
      </c>
      <c r="F14">
        <v>-0.5</v>
      </c>
      <c r="G14" t="s">
        <v>2</v>
      </c>
      <c r="H14" t="s">
        <v>59</v>
      </c>
      <c r="I14" t="s">
        <v>62</v>
      </c>
      <c r="J14">
        <v>-2</v>
      </c>
      <c r="K14" t="s">
        <v>2</v>
      </c>
      <c r="L14" t="s">
        <v>59</v>
      </c>
      <c r="M14" t="s">
        <v>63</v>
      </c>
    </row>
    <row r="15" spans="1:13" x14ac:dyDescent="0.25">
      <c r="A15" t="s">
        <v>44</v>
      </c>
      <c r="B15">
        <v>84.5</v>
      </c>
      <c r="C15" t="s">
        <v>38</v>
      </c>
      <c r="E15" t="s">
        <v>44</v>
      </c>
      <c r="F15">
        <v>57.1</v>
      </c>
      <c r="G15" t="s">
        <v>38</v>
      </c>
      <c r="I15" t="s">
        <v>44</v>
      </c>
      <c r="J15">
        <v>57.1</v>
      </c>
      <c r="K15" t="s">
        <v>38</v>
      </c>
      <c r="M15" t="s">
        <v>57</v>
      </c>
    </row>
    <row r="16" spans="1:13" x14ac:dyDescent="0.25">
      <c r="A16" t="s">
        <v>24</v>
      </c>
      <c r="B16">
        <v>0</v>
      </c>
      <c r="C16" t="s">
        <v>2</v>
      </c>
      <c r="D16" t="s">
        <v>74</v>
      </c>
      <c r="E16" t="s">
        <v>65</v>
      </c>
      <c r="F16">
        <v>0.5</v>
      </c>
      <c r="G16" t="s">
        <v>2</v>
      </c>
      <c r="H16" t="s">
        <v>73</v>
      </c>
      <c r="I16" t="s">
        <v>66</v>
      </c>
      <c r="J16">
        <v>0</v>
      </c>
      <c r="K16" t="s">
        <v>2</v>
      </c>
      <c r="L16" t="s">
        <v>74</v>
      </c>
    </row>
    <row r="19" spans="1:11" x14ac:dyDescent="0.25">
      <c r="A19" t="s">
        <v>26</v>
      </c>
      <c r="B19">
        <v>16</v>
      </c>
      <c r="C19" t="s">
        <v>2</v>
      </c>
      <c r="E19" t="s">
        <v>26</v>
      </c>
      <c r="F19">
        <v>8</v>
      </c>
      <c r="G19" t="s">
        <v>2</v>
      </c>
      <c r="I19" t="s">
        <v>26</v>
      </c>
      <c r="J19">
        <v>20</v>
      </c>
      <c r="K19" t="s">
        <v>2</v>
      </c>
    </row>
    <row r="20" spans="1:11" x14ac:dyDescent="0.25">
      <c r="A20" t="s">
        <v>27</v>
      </c>
      <c r="B20">
        <v>10</v>
      </c>
      <c r="C20" t="s">
        <v>2</v>
      </c>
      <c r="E20" t="s">
        <v>27</v>
      </c>
      <c r="F20">
        <f>52-37</f>
        <v>15</v>
      </c>
      <c r="G20" t="s">
        <v>2</v>
      </c>
      <c r="I20" t="s">
        <v>27</v>
      </c>
      <c r="J20">
        <f>53-36</f>
        <v>17</v>
      </c>
      <c r="K20" t="s">
        <v>2</v>
      </c>
    </row>
    <row r="21" spans="1:11" x14ac:dyDescent="0.25">
      <c r="A21" t="s">
        <v>28</v>
      </c>
      <c r="B21">
        <v>6</v>
      </c>
      <c r="C21" t="s">
        <v>2</v>
      </c>
      <c r="E21" t="s">
        <v>28</v>
      </c>
      <c r="F21">
        <f>46-32</f>
        <v>14</v>
      </c>
      <c r="G21" t="s">
        <v>2</v>
      </c>
      <c r="I21" t="s">
        <v>28</v>
      </c>
      <c r="J21">
        <f>53-27</f>
        <v>26</v>
      </c>
      <c r="K21" t="s">
        <v>2</v>
      </c>
    </row>
    <row r="22" spans="1:11" x14ac:dyDescent="0.25">
      <c r="A22" t="s">
        <v>29</v>
      </c>
      <c r="B22">
        <v>3</v>
      </c>
      <c r="C22" t="s">
        <v>2</v>
      </c>
      <c r="E22" t="s">
        <v>29</v>
      </c>
      <c r="F22">
        <v>10</v>
      </c>
      <c r="G22" t="s">
        <v>2</v>
      </c>
      <c r="I22" t="s">
        <v>29</v>
      </c>
      <c r="J22">
        <v>2</v>
      </c>
      <c r="K22" t="s">
        <v>2</v>
      </c>
    </row>
    <row r="24" spans="1:11" x14ac:dyDescent="0.25">
      <c r="B24" t="s">
        <v>75</v>
      </c>
      <c r="F24" t="s">
        <v>76</v>
      </c>
      <c r="J24" t="s">
        <v>77</v>
      </c>
    </row>
    <row r="25" spans="1:11" x14ac:dyDescent="0.25">
      <c r="A25" t="s">
        <v>30</v>
      </c>
      <c r="B25">
        <f>B10/B19</f>
        <v>-3.125E-2</v>
      </c>
      <c r="C25" t="s">
        <v>58</v>
      </c>
      <c r="E25" t="s">
        <v>30</v>
      </c>
      <c r="F25">
        <f>F10/F19</f>
        <v>0</v>
      </c>
      <c r="I25" t="s">
        <v>30</v>
      </c>
      <c r="J25">
        <f>J10/J19</f>
        <v>-7.4999999999999997E-2</v>
      </c>
      <c r="K25" t="s">
        <v>59</v>
      </c>
    </row>
    <row r="26" spans="1:11" x14ac:dyDescent="0.25">
      <c r="A26" t="s">
        <v>31</v>
      </c>
      <c r="B26">
        <f>B12/B20</f>
        <v>0</v>
      </c>
      <c r="E26" t="s">
        <v>31</v>
      </c>
      <c r="F26">
        <f>F12/F20</f>
        <v>0</v>
      </c>
      <c r="I26" t="s">
        <v>31</v>
      </c>
      <c r="J26">
        <f>J12/J20</f>
        <v>-8.8235294117647065E-2</v>
      </c>
      <c r="K26" t="s">
        <v>59</v>
      </c>
    </row>
    <row r="27" spans="1:11" x14ac:dyDescent="0.25">
      <c r="A27" t="s">
        <v>32</v>
      </c>
      <c r="B27">
        <f>B14/B21</f>
        <v>0</v>
      </c>
      <c r="E27" t="s">
        <v>32</v>
      </c>
      <c r="F27">
        <f>F14/F21</f>
        <v>-3.5714285714285712E-2</v>
      </c>
      <c r="G27" t="s">
        <v>59</v>
      </c>
      <c r="I27" t="s">
        <v>32</v>
      </c>
      <c r="J27">
        <f>J14/J21</f>
        <v>-7.6923076923076927E-2</v>
      </c>
      <c r="K27" t="s">
        <v>58</v>
      </c>
    </row>
    <row r="28" spans="1:11" x14ac:dyDescent="0.25">
      <c r="A28" t="s">
        <v>33</v>
      </c>
      <c r="B28">
        <f>B16/B22</f>
        <v>0</v>
      </c>
      <c r="E28" t="s">
        <v>33</v>
      </c>
      <c r="F28">
        <f>F16/F22</f>
        <v>0.05</v>
      </c>
      <c r="G28" t="s">
        <v>73</v>
      </c>
      <c r="I28" t="s">
        <v>33</v>
      </c>
      <c r="J28">
        <f>J16/J22</f>
        <v>0</v>
      </c>
    </row>
    <row r="30" spans="1:11" x14ac:dyDescent="0.25">
      <c r="A30" t="s">
        <v>34</v>
      </c>
      <c r="B30">
        <f>AVERAGE(B25:B28)</f>
        <v>-7.8125E-3</v>
      </c>
      <c r="E30" t="s">
        <v>34</v>
      </c>
      <c r="F30">
        <f>AVERAGE(F25:F28)</f>
        <v>3.5714285714285726E-3</v>
      </c>
      <c r="I30" t="s">
        <v>34</v>
      </c>
      <c r="J30">
        <f>AVERAGE(J25:J28)</f>
        <v>-6.0039592760180997E-2</v>
      </c>
    </row>
    <row r="31" spans="1:11" x14ac:dyDescent="0.25">
      <c r="A31" t="s">
        <v>35</v>
      </c>
      <c r="B31">
        <f>_xlfn.STDEV.P(B25:B28)</f>
        <v>1.3531646934131853E-2</v>
      </c>
      <c r="E31" t="s">
        <v>35</v>
      </c>
      <c r="F31">
        <f>_xlfn.STDEV.P(F25:F28)</f>
        <v>3.0514299090419753E-2</v>
      </c>
      <c r="I31" t="s">
        <v>35</v>
      </c>
      <c r="J31">
        <f>_xlfn.STDEV.P(J25:J28)</f>
        <v>3.5030758256522861E-2</v>
      </c>
    </row>
    <row r="33" spans="1:10" s="5" customFormat="1" x14ac:dyDescent="0.25">
      <c r="A33" s="5" t="s">
        <v>67</v>
      </c>
      <c r="B33" s="6">
        <f>B19/B7</f>
        <v>0.16666666666666666</v>
      </c>
      <c r="F33" s="6">
        <f>(F19/B7)</f>
        <v>8.3333333333333329E-2</v>
      </c>
      <c r="J33" s="6">
        <f>(J19/B7)</f>
        <v>0.20833333333333334</v>
      </c>
    </row>
    <row r="34" spans="1:10" x14ac:dyDescent="0.25">
      <c r="A34" t="s">
        <v>68</v>
      </c>
      <c r="B34" s="7">
        <f>B20/B7</f>
        <v>0.10416666666666667</v>
      </c>
      <c r="F34" s="7">
        <f>(F20/B7)</f>
        <v>0.15625</v>
      </c>
      <c r="J34" s="7">
        <f>(J20/B7)</f>
        <v>0.17708333333333334</v>
      </c>
    </row>
    <row r="35" spans="1:10" x14ac:dyDescent="0.25">
      <c r="A35" t="s">
        <v>69</v>
      </c>
      <c r="B35" s="7">
        <f>B21/B7</f>
        <v>6.25E-2</v>
      </c>
      <c r="F35" s="7">
        <f>(F21/B7)</f>
        <v>0.14583333333333334</v>
      </c>
      <c r="J35" s="7">
        <f>(J21/(18*4))</f>
        <v>0.3611111111111111</v>
      </c>
    </row>
    <row r="36" spans="1:10" x14ac:dyDescent="0.25">
      <c r="A36" t="s">
        <v>70</v>
      </c>
      <c r="B36" s="7">
        <f>B22/B7</f>
        <v>3.125E-2</v>
      </c>
      <c r="F36" s="7">
        <f>(F22/B7)</f>
        <v>0.10416666666666667</v>
      </c>
      <c r="J36" s="7">
        <f>(J22/B7)</f>
        <v>2.0833333333333332E-2</v>
      </c>
    </row>
    <row r="37" spans="1:10" s="2" customFormat="1" x14ac:dyDescent="0.25">
      <c r="A37" s="2" t="s">
        <v>71</v>
      </c>
      <c r="B37" s="3">
        <f>AVERAGE(B33:B36)</f>
        <v>9.1145833333333329E-2</v>
      </c>
      <c r="F37" s="4">
        <f>AVERAGE(F33:F36)</f>
        <v>0.12239583333333333</v>
      </c>
      <c r="J37" s="4">
        <f>AVERAGE(J33:J36)</f>
        <v>0.19184027777777779</v>
      </c>
    </row>
    <row r="38" spans="1:10" s="2" customFormat="1" x14ac:dyDescent="0.25">
      <c r="A38" s="2" t="s">
        <v>72</v>
      </c>
      <c r="B38" s="4">
        <f>_xlfn.STDEV.P(B33:B36)</f>
        <v>5.0697714411280709E-2</v>
      </c>
      <c r="F38" s="4">
        <f>_xlfn.STDEV.P(F33:F36)</f>
        <v>2.980604984963444E-2</v>
      </c>
      <c r="J38" s="4">
        <f>_xlfn.STDEV.P(J33:J36)</f>
        <v>0.12081574644523937</v>
      </c>
    </row>
    <row r="41" spans="1:10" x14ac:dyDescent="0.25">
      <c r="A41">
        <v>1</v>
      </c>
      <c r="B41">
        <v>-3.125E-2</v>
      </c>
    </row>
    <row r="42" spans="1:10" x14ac:dyDescent="0.25">
      <c r="A42">
        <v>1</v>
      </c>
      <c r="B42">
        <v>0</v>
      </c>
    </row>
    <row r="43" spans="1:10" x14ac:dyDescent="0.25">
      <c r="A43">
        <v>1</v>
      </c>
      <c r="B43">
        <v>0</v>
      </c>
    </row>
    <row r="44" spans="1:10" x14ac:dyDescent="0.25">
      <c r="A44">
        <v>1</v>
      </c>
      <c r="B44">
        <v>0</v>
      </c>
    </row>
    <row r="45" spans="1:10" s="1" customFormat="1" x14ac:dyDescent="0.25">
      <c r="A45" s="1">
        <v>1</v>
      </c>
      <c r="B45" s="1">
        <v>-7.8125E-3</v>
      </c>
    </row>
    <row r="46" spans="1:10" x14ac:dyDescent="0.25">
      <c r="A46">
        <v>2</v>
      </c>
      <c r="B46">
        <v>0</v>
      </c>
    </row>
    <row r="47" spans="1:10" x14ac:dyDescent="0.25">
      <c r="A47">
        <v>2</v>
      </c>
      <c r="B47">
        <v>0</v>
      </c>
    </row>
    <row r="48" spans="1:10" x14ac:dyDescent="0.25">
      <c r="A48">
        <v>2</v>
      </c>
      <c r="B48">
        <v>-3.5714285714285712E-2</v>
      </c>
    </row>
    <row r="49" spans="1:2" x14ac:dyDescent="0.25">
      <c r="A49">
        <v>2</v>
      </c>
      <c r="B49">
        <v>0.05</v>
      </c>
    </row>
    <row r="50" spans="1:2" s="1" customFormat="1" x14ac:dyDescent="0.25">
      <c r="A50" s="1">
        <v>2</v>
      </c>
      <c r="B50" s="1">
        <v>3.5714285714285726E-3</v>
      </c>
    </row>
    <row r="51" spans="1:2" x14ac:dyDescent="0.25">
      <c r="A51">
        <v>3</v>
      </c>
      <c r="B51">
        <v>-7.4999999999999997E-2</v>
      </c>
    </row>
    <row r="52" spans="1:2" x14ac:dyDescent="0.25">
      <c r="A52">
        <v>3</v>
      </c>
      <c r="B52">
        <v>-8.8235294117647065E-2</v>
      </c>
    </row>
    <row r="53" spans="1:2" x14ac:dyDescent="0.25">
      <c r="A53">
        <v>3</v>
      </c>
      <c r="B53">
        <v>-7.6923076923076927E-2</v>
      </c>
    </row>
    <row r="54" spans="1:2" x14ac:dyDescent="0.25">
      <c r="A54">
        <v>3</v>
      </c>
      <c r="B54">
        <v>0</v>
      </c>
    </row>
    <row r="55" spans="1:2" s="1" customFormat="1" x14ac:dyDescent="0.25">
      <c r="A55" s="1">
        <v>3</v>
      </c>
      <c r="B55" s="1">
        <v>-6.0039592760180997E-2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s_ratio</vt:lpstr>
      <vt:lpstr>d_ratio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Jette Bloemberg</dc:creator>
  <cp:lastModifiedBy>Jette Bloemberg</cp:lastModifiedBy>
  <dcterms:created xsi:type="dcterms:W3CDTF">2023-11-29T10:05:29Z</dcterms:created>
  <dcterms:modified xsi:type="dcterms:W3CDTF">2025-02-21T14:56:41Z</dcterms:modified>
</cp:coreProperties>
</file>